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20" windowWidth="24000" windowHeight="9015"/>
  </bookViews>
  <sheets>
    <sheet name="Tablica 1" sheetId="1" r:id="rId1"/>
    <sheet name="Tablica 2" sheetId="2" r:id="rId2"/>
    <sheet name="Tablica 3" sheetId="3" r:id="rId3"/>
    <sheet name="Tablica 4" sheetId="7" r:id="rId4"/>
    <sheet name="Tablica 5" sheetId="4" r:id="rId5"/>
    <sheet name="Tablica 6" sheetId="5" r:id="rId6"/>
    <sheet name="Tablica 7" sheetId="6" r:id="rId7"/>
    <sheet name="Tablica 8" sheetId="8" r:id="rId8"/>
  </sheets>
  <calcPr calcId="145621"/>
</workbook>
</file>

<file path=xl/calcChain.xml><?xml version="1.0" encoding="utf-8"?>
<calcChain xmlns="http://schemas.openxmlformats.org/spreadsheetml/2006/main">
  <c r="E63" i="7"/>
  <c r="G63" s="1"/>
  <c r="D63"/>
  <c r="C63"/>
  <c r="B63"/>
  <c r="G60"/>
  <c r="G61"/>
  <c r="G62"/>
  <c r="G64"/>
  <c r="G65"/>
  <c r="G66"/>
  <c r="G67"/>
  <c r="G68"/>
  <c r="G69"/>
  <c r="G70"/>
  <c r="G71"/>
  <c r="G72"/>
  <c r="G73"/>
  <c r="G74"/>
  <c r="G75"/>
  <c r="G76"/>
  <c r="G77"/>
  <c r="G59"/>
  <c r="G58"/>
  <c r="G57"/>
  <c r="G56"/>
  <c r="G55"/>
  <c r="E55"/>
  <c r="D55"/>
  <c r="C55"/>
  <c r="B55"/>
  <c r="E38"/>
  <c r="D38"/>
  <c r="C38"/>
  <c r="B38"/>
  <c r="E30"/>
  <c r="D30"/>
  <c r="C30"/>
  <c r="B30"/>
  <c r="E13"/>
  <c r="D13"/>
  <c r="C13"/>
  <c r="B13"/>
  <c r="G5"/>
  <c r="E5"/>
  <c r="D5"/>
  <c r="C5"/>
  <c r="B5"/>
  <c r="K8" i="3"/>
  <c r="K4"/>
  <c r="C8"/>
  <c r="C4"/>
  <c r="K8" i="2"/>
  <c r="K4"/>
  <c r="C8"/>
  <c r="C4"/>
  <c r="K8" i="1"/>
  <c r="C8"/>
  <c r="C4"/>
  <c r="K4"/>
  <c r="B25" i="3" l="1"/>
  <c r="B21"/>
  <c r="B20"/>
  <c r="B19"/>
  <c r="B17"/>
  <c r="B11"/>
  <c r="B10"/>
  <c r="B9"/>
  <c r="B7"/>
  <c r="B5"/>
  <c r="B4"/>
  <c r="B25" i="2"/>
  <c r="B21"/>
  <c r="B20"/>
  <c r="B19"/>
  <c r="B17"/>
  <c r="B11"/>
  <c r="B10"/>
  <c r="B9"/>
  <c r="B7"/>
  <c r="B5"/>
  <c r="B4"/>
  <c r="C29" i="7"/>
  <c r="D29"/>
  <c r="E29"/>
  <c r="F29"/>
  <c r="B29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1"/>
  <c r="G50"/>
  <c r="G30"/>
  <c r="G52"/>
  <c r="G31"/>
  <c r="F54"/>
  <c r="B20" i="5"/>
  <c r="B14"/>
  <c r="B5"/>
  <c r="B4"/>
  <c r="B20" i="6"/>
  <c r="B14"/>
  <c r="B5"/>
  <c r="B4"/>
  <c r="F52" i="8"/>
  <c r="B52"/>
  <c r="C28"/>
  <c r="D28"/>
  <c r="E28"/>
  <c r="B28"/>
  <c r="G34"/>
  <c r="E58"/>
  <c r="D58"/>
  <c r="D52" s="1"/>
  <c r="C58"/>
  <c r="C52" s="1"/>
  <c r="E60" i="7"/>
  <c r="E54" s="1"/>
  <c r="D60"/>
  <c r="D54" s="1"/>
  <c r="C60"/>
  <c r="C54" s="1"/>
  <c r="B60"/>
  <c r="B54" s="1"/>
  <c r="H20" i="6"/>
  <c r="H14"/>
  <c r="H5"/>
  <c r="H4"/>
  <c r="H25" i="3"/>
  <c r="H21"/>
  <c r="H20"/>
  <c r="H19"/>
  <c r="H17"/>
  <c r="H11"/>
  <c r="H10"/>
  <c r="H9"/>
  <c r="H7"/>
  <c r="H5"/>
  <c r="H4"/>
  <c r="G7" i="8"/>
  <c r="G8"/>
  <c r="G9"/>
  <c r="G10"/>
  <c r="G11"/>
  <c r="G12"/>
  <c r="G13"/>
  <c r="G14"/>
  <c r="G15"/>
  <c r="G16"/>
  <c r="G17"/>
  <c r="G18"/>
  <c r="G19"/>
  <c r="G20"/>
  <c r="G21"/>
  <c r="G22"/>
  <c r="G23"/>
  <c r="G25"/>
  <c r="G24"/>
  <c r="G5"/>
  <c r="G26"/>
  <c r="G6"/>
  <c r="G4"/>
  <c r="T5" i="4"/>
  <c r="T4"/>
  <c r="M5"/>
  <c r="M4"/>
  <c r="H5"/>
  <c r="H4"/>
  <c r="B5"/>
  <c r="B4"/>
  <c r="G7" i="7"/>
  <c r="G8"/>
  <c r="G9"/>
  <c r="G10"/>
  <c r="G11"/>
  <c r="G12"/>
  <c r="G13"/>
  <c r="G14"/>
  <c r="G15"/>
  <c r="G16"/>
  <c r="G17"/>
  <c r="G18"/>
  <c r="G19"/>
  <c r="G20"/>
  <c r="G21"/>
  <c r="G22"/>
  <c r="G23"/>
  <c r="G24"/>
  <c r="G26"/>
  <c r="G25"/>
  <c r="G27"/>
  <c r="G6"/>
  <c r="G4"/>
  <c r="C5" i="1"/>
  <c r="P5"/>
  <c r="P4"/>
  <c r="G5"/>
  <c r="G4"/>
  <c r="Y5"/>
  <c r="Y4"/>
  <c r="V5"/>
  <c r="V4"/>
  <c r="U5"/>
  <c r="U4"/>
  <c r="R5"/>
  <c r="R4"/>
  <c r="T5"/>
  <c r="T4"/>
  <c r="M5"/>
  <c r="M4"/>
  <c r="L5"/>
  <c r="L4"/>
  <c r="K5"/>
  <c r="H5"/>
  <c r="H4"/>
  <c r="X5"/>
  <c r="X4"/>
  <c r="G28" i="8" l="1"/>
  <c r="G58"/>
  <c r="E52"/>
  <c r="G52" s="1"/>
  <c r="G29" i="7"/>
  <c r="G54"/>
  <c r="E5" i="1"/>
  <c r="B5"/>
  <c r="B4"/>
  <c r="E4"/>
</calcChain>
</file>

<file path=xl/sharedStrings.xml><?xml version="1.0" encoding="utf-8"?>
<sst xmlns="http://schemas.openxmlformats.org/spreadsheetml/2006/main" count="440" uniqueCount="62">
  <si>
    <t>Ordinacije s ugovorom s HZZO</t>
  </si>
  <si>
    <t>UKUPNO (muškarci+žene+bez označenog spola)</t>
  </si>
  <si>
    <t>Županije:</t>
  </si>
  <si>
    <t>Ukupno:</t>
  </si>
  <si>
    <t>DERMATOVENEROLOGIJA</t>
  </si>
  <si>
    <t>GINEKOLOGIJA</t>
  </si>
  <si>
    <t>INFEKTOLOGIJA</t>
  </si>
  <si>
    <t>INTERNA</t>
  </si>
  <si>
    <t>KARDIOLOGIJA</t>
  </si>
  <si>
    <t>KIRURGIJA</t>
  </si>
  <si>
    <t>NEUROKIRURGIJA</t>
  </si>
  <si>
    <t>ORL</t>
  </si>
  <si>
    <t>OFTAMOLOGIJA</t>
  </si>
  <si>
    <t>ORTOPEDIJA</t>
  </si>
  <si>
    <t>PEDIJATRIJA</t>
  </si>
  <si>
    <t>UROLOGIJA</t>
  </si>
  <si>
    <t>HEMODIJALIZA</t>
  </si>
  <si>
    <t>FIZIKALNA MEDICINA I REHABILITACIJA</t>
  </si>
  <si>
    <t>NEUROLOGIJA</t>
  </si>
  <si>
    <t>NUKLEARNA</t>
  </si>
  <si>
    <t>ONKOLOGIJA I RADIOTERAPIJA</t>
  </si>
  <si>
    <t>PSIHIJATRIJA</t>
  </si>
  <si>
    <t>DJEČJA KIRURGIJA</t>
  </si>
  <si>
    <t>Hrvatska</t>
  </si>
  <si>
    <t>Grad Zagreb</t>
  </si>
  <si>
    <t>Zagrebačka županija</t>
  </si>
  <si>
    <t>Krapinsko-zagorska županija</t>
  </si>
  <si>
    <t>Sisačko-moslavačka županija</t>
  </si>
  <si>
    <t>Karlovačka županija</t>
  </si>
  <si>
    <t>Varaždinska županija</t>
  </si>
  <si>
    <t>Koprivničko-križevačka županija</t>
  </si>
  <si>
    <t>Bjelovarsko-bilogorska županija</t>
  </si>
  <si>
    <t>Primorsko-goranska županija</t>
  </si>
  <si>
    <t>Ličko-senjska županija</t>
  </si>
  <si>
    <t>Virovitičko-podravska županija</t>
  </si>
  <si>
    <t>Požeško-slavonska županija</t>
  </si>
  <si>
    <t>Brodsko-posavska županija</t>
  </si>
  <si>
    <t>Zadarska županija</t>
  </si>
  <si>
    <t>Osječko-baranjska županija</t>
  </si>
  <si>
    <t>Šibensko-kninska županija</t>
  </si>
  <si>
    <t>Vukovarsko-srijemska županija</t>
  </si>
  <si>
    <t>Splitsko-dalmatinska županija</t>
  </si>
  <si>
    <t>Istarska županija</t>
  </si>
  <si>
    <t>Dubrovačko-neretvanska županija</t>
  </si>
  <si>
    <t>Međimurska županija</t>
  </si>
  <si>
    <t>Muškarci</t>
  </si>
  <si>
    <t>Žene</t>
  </si>
  <si>
    <t>Ordinacije bez ugovora s HZZO</t>
  </si>
  <si>
    <t>Specijalnost</t>
  </si>
  <si>
    <t>Dob 0-6</t>
  </si>
  <si>
    <t>Dob 7-19</t>
  </si>
  <si>
    <t>Dob 20-64</t>
  </si>
  <si>
    <t>Dob 65+</t>
  </si>
  <si>
    <t>Ukupno</t>
  </si>
  <si>
    <t>SVEUKUPNO</t>
  </si>
  <si>
    <t>OFTALMOLOGIJA</t>
  </si>
  <si>
    <t>Nespecificirana dob</t>
  </si>
  <si>
    <t>ANESTEZIOLOGIJA</t>
  </si>
  <si>
    <t>DIJABETOLOGIJA</t>
  </si>
  <si>
    <t>MAKSILOFACIJALNA KIRURGIJA</t>
  </si>
  <si>
    <t>NUKLEARNA MED.</t>
  </si>
  <si>
    <t>PULMOLOGIJA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</si>
</sst>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0"/>
      <color indexed="8"/>
      <name val="Calibri"/>
    </font>
    <font>
      <b/>
      <sz val="10"/>
      <color indexed="8"/>
      <name val="Calibri Light"/>
    </font>
    <font>
      <sz val="10"/>
      <color indexed="8"/>
      <name val="Calibri"/>
    </font>
    <font>
      <sz val="10"/>
      <color indexed="8"/>
      <name val="Calibri Ligh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right" vertical="center" wrapText="1"/>
    </xf>
    <xf numFmtId="0" fontId="1" fillId="0" borderId="1" xfId="0" applyNumberFormat="1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3" fontId="3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right" vertical="top" wrapText="1"/>
    </xf>
    <xf numFmtId="0" fontId="1" fillId="0" borderId="2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right" vertical="top" wrapText="1"/>
    </xf>
    <xf numFmtId="0" fontId="0" fillId="0" borderId="0" xfId="0"/>
    <xf numFmtId="3" fontId="1" fillId="0" borderId="0" xfId="0" applyNumberFormat="1" applyFont="1" applyAlignment="1">
      <alignment horizontal="right" vertical="top" wrapText="1"/>
    </xf>
    <xf numFmtId="0" fontId="3" fillId="0" borderId="0" xfId="0" applyNumberFormat="1" applyFont="1" applyAlignment="1">
      <alignment horizontal="left" vertical="top" wrapText="1"/>
    </xf>
    <xf numFmtId="3" fontId="0" fillId="0" borderId="0" xfId="0" applyNumberFormat="1"/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5"/>
  <sheetViews>
    <sheetView tabSelected="1" workbookViewId="0">
      <selection activeCell="B4" sqref="B4"/>
    </sheetView>
  </sheetViews>
  <sheetFormatPr defaultRowHeight="15"/>
  <cols>
    <col min="1" max="1" width="47.140625" customWidth="1"/>
    <col min="2" max="2" width="16.85546875" customWidth="1"/>
    <col min="3" max="25" width="13.42578125" customWidth="1"/>
    <col min="34" max="34" width="28.5703125" customWidth="1"/>
  </cols>
  <sheetData>
    <row r="1" spans="1:25" ht="20.100000000000001" customHeight="1">
      <c r="A1" s="1" t="s">
        <v>0</v>
      </c>
    </row>
    <row r="2" spans="1:25" ht="17.850000000000001" customHeight="1">
      <c r="A2" s="1" t="s">
        <v>1</v>
      </c>
    </row>
    <row r="3" spans="1:25" ht="39.950000000000003" customHeight="1" thickBot="1">
      <c r="A3" s="2" t="s">
        <v>2</v>
      </c>
      <c r="B3" s="2" t="s">
        <v>3</v>
      </c>
      <c r="C3" s="2" t="s">
        <v>57</v>
      </c>
      <c r="D3" s="2" t="s">
        <v>4</v>
      </c>
      <c r="E3" s="2" t="s">
        <v>58</v>
      </c>
      <c r="F3" s="2" t="s">
        <v>22</v>
      </c>
      <c r="G3" s="2" t="s">
        <v>17</v>
      </c>
      <c r="H3" s="2" t="s">
        <v>5</v>
      </c>
      <c r="I3" s="2" t="s">
        <v>16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59</v>
      </c>
      <c r="O3" s="2" t="s">
        <v>10</v>
      </c>
      <c r="P3" s="2" t="s">
        <v>18</v>
      </c>
      <c r="Q3" s="2" t="s">
        <v>60</v>
      </c>
      <c r="R3" s="2" t="s">
        <v>12</v>
      </c>
      <c r="S3" s="2" t="s">
        <v>20</v>
      </c>
      <c r="T3" s="2" t="s">
        <v>11</v>
      </c>
      <c r="U3" s="2" t="s">
        <v>13</v>
      </c>
      <c r="V3" s="2" t="s">
        <v>14</v>
      </c>
      <c r="W3" s="2" t="s">
        <v>21</v>
      </c>
      <c r="X3" s="2" t="s">
        <v>61</v>
      </c>
      <c r="Y3" s="2" t="s">
        <v>15</v>
      </c>
    </row>
    <row r="4" spans="1:25" ht="20.100000000000001" customHeight="1" thickTop="1">
      <c r="A4" s="3" t="s">
        <v>23</v>
      </c>
      <c r="B4" s="4">
        <f>10046396+313399</f>
        <v>10359795</v>
      </c>
      <c r="C4" s="4">
        <f>209458+5783-36928</f>
        <v>178313</v>
      </c>
      <c r="D4" s="4">
        <v>530138</v>
      </c>
      <c r="E4" s="4">
        <f>54855+647</f>
        <v>55502</v>
      </c>
      <c r="F4" s="4">
        <v>96838</v>
      </c>
      <c r="G4" s="4">
        <f>1816003+22004</f>
        <v>1838007</v>
      </c>
      <c r="H4" s="4">
        <f>413714+33654</f>
        <v>447368</v>
      </c>
      <c r="I4" s="4">
        <v>662</v>
      </c>
      <c r="J4" s="4">
        <v>132843</v>
      </c>
      <c r="K4" s="4">
        <f>992176+45186+36928</f>
        <v>1074290</v>
      </c>
      <c r="L4" s="4">
        <f>363151+19504</f>
        <v>382655</v>
      </c>
      <c r="M4" s="4">
        <f>1083381+45847</f>
        <v>1129228</v>
      </c>
      <c r="N4" s="4">
        <v>58587</v>
      </c>
      <c r="O4" s="4">
        <v>59961</v>
      </c>
      <c r="P4" s="4">
        <f>428882+18068</f>
        <v>446950</v>
      </c>
      <c r="Q4" s="4">
        <v>318887</v>
      </c>
      <c r="R4" s="4">
        <f>851219+63492</f>
        <v>914711</v>
      </c>
      <c r="S4" s="4">
        <v>127018</v>
      </c>
      <c r="T4" s="4">
        <f>576224+26181</f>
        <v>602405</v>
      </c>
      <c r="U4" s="4">
        <f>292255+10665</f>
        <v>302920</v>
      </c>
      <c r="V4" s="4">
        <f>517312+1348</f>
        <v>518660</v>
      </c>
      <c r="W4" s="4">
        <v>573062</v>
      </c>
      <c r="X4" s="4">
        <f>225472+2174</f>
        <v>227646</v>
      </c>
      <c r="Y4" s="4">
        <f>324298+18846</f>
        <v>343144</v>
      </c>
    </row>
    <row r="5" spans="1:25" ht="20.100000000000001" customHeight="1">
      <c r="A5" s="5" t="s">
        <v>24</v>
      </c>
      <c r="B5" s="6">
        <f>3346220+313399</f>
        <v>3659619</v>
      </c>
      <c r="C5" s="5">
        <f>48936+5783</f>
        <v>54719</v>
      </c>
      <c r="D5" s="5">
        <v>189465</v>
      </c>
      <c r="E5" s="5">
        <f>21596+647</f>
        <v>22243</v>
      </c>
      <c r="F5" s="5">
        <v>38591</v>
      </c>
      <c r="G5" s="5">
        <f>463092+22004</f>
        <v>485096</v>
      </c>
      <c r="H5" s="5">
        <f>147763+33654</f>
        <v>181417</v>
      </c>
      <c r="I5" s="5">
        <v>164</v>
      </c>
      <c r="J5" s="5">
        <v>56723</v>
      </c>
      <c r="K5" s="5">
        <f>379224+45186</f>
        <v>424410</v>
      </c>
      <c r="L5" s="5">
        <f>77034+19504</f>
        <v>96538</v>
      </c>
      <c r="M5" s="5">
        <f>437373+45847</f>
        <v>483220</v>
      </c>
      <c r="N5" s="5">
        <v>31921</v>
      </c>
      <c r="O5" s="5">
        <v>26939</v>
      </c>
      <c r="P5" s="5">
        <f>115279+18068</f>
        <v>133347</v>
      </c>
      <c r="Q5" s="5">
        <v>172117</v>
      </c>
      <c r="R5" s="5">
        <f>260886+63492</f>
        <v>324378</v>
      </c>
      <c r="S5" s="5">
        <v>32114</v>
      </c>
      <c r="T5" s="5">
        <f>163363+26181</f>
        <v>189544</v>
      </c>
      <c r="U5" s="5">
        <f>68531+10665</f>
        <v>79196</v>
      </c>
      <c r="V5" s="5">
        <f>163678+1348</f>
        <v>165026</v>
      </c>
      <c r="W5" s="5">
        <v>253102</v>
      </c>
      <c r="X5" s="5">
        <f>115133+2174</f>
        <v>117307</v>
      </c>
      <c r="Y5" s="5">
        <f>83196+18846</f>
        <v>102042</v>
      </c>
    </row>
    <row r="6" spans="1:25" ht="20.100000000000001" customHeight="1">
      <c r="A6" s="5" t="s">
        <v>25</v>
      </c>
      <c r="B6" s="6">
        <v>92986</v>
      </c>
      <c r="C6" s="5">
        <v>0</v>
      </c>
      <c r="D6" s="5">
        <v>19053</v>
      </c>
      <c r="E6" s="5">
        <v>0</v>
      </c>
      <c r="F6" s="5">
        <v>0</v>
      </c>
      <c r="G6" s="5">
        <v>34405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24324</v>
      </c>
      <c r="Q6" s="5">
        <v>0</v>
      </c>
      <c r="R6" s="5">
        <v>4745</v>
      </c>
      <c r="S6" s="5">
        <v>0</v>
      </c>
      <c r="T6" s="5">
        <v>1482</v>
      </c>
      <c r="U6" s="5">
        <v>0</v>
      </c>
      <c r="V6" s="5">
        <v>0</v>
      </c>
      <c r="W6" s="5">
        <v>8977</v>
      </c>
      <c r="X6" s="5">
        <v>0</v>
      </c>
      <c r="Y6" s="5">
        <v>0</v>
      </c>
    </row>
    <row r="7" spans="1:25" ht="20.100000000000001" customHeight="1">
      <c r="A7" s="5" t="s">
        <v>26</v>
      </c>
      <c r="B7" s="6">
        <v>245460</v>
      </c>
      <c r="C7" s="5">
        <v>4241</v>
      </c>
      <c r="D7" s="5">
        <v>16550</v>
      </c>
      <c r="E7" s="5">
        <v>1302</v>
      </c>
      <c r="F7" s="5">
        <v>0</v>
      </c>
      <c r="G7" s="5">
        <v>64337</v>
      </c>
      <c r="H7" s="5">
        <v>22719</v>
      </c>
      <c r="I7" s="5">
        <v>110</v>
      </c>
      <c r="J7" s="5">
        <v>0</v>
      </c>
      <c r="K7" s="5">
        <v>21598</v>
      </c>
      <c r="L7" s="5">
        <v>12502</v>
      </c>
      <c r="M7" s="5">
        <v>20602</v>
      </c>
      <c r="N7" s="5">
        <v>0</v>
      </c>
      <c r="O7" s="5">
        <v>0</v>
      </c>
      <c r="P7" s="5">
        <v>13915</v>
      </c>
      <c r="Q7" s="5">
        <v>0</v>
      </c>
      <c r="R7" s="5">
        <v>18445</v>
      </c>
      <c r="S7" s="5">
        <v>0</v>
      </c>
      <c r="T7" s="5">
        <v>15056</v>
      </c>
      <c r="U7" s="5">
        <v>3902</v>
      </c>
      <c r="V7" s="5">
        <v>12608</v>
      </c>
      <c r="W7" s="5">
        <v>4713</v>
      </c>
      <c r="X7" s="5">
        <v>1952</v>
      </c>
      <c r="Y7" s="5">
        <v>10908</v>
      </c>
    </row>
    <row r="8" spans="1:25" ht="20.100000000000001" customHeight="1">
      <c r="A8" s="5" t="s">
        <v>27</v>
      </c>
      <c r="B8" s="6">
        <v>337160</v>
      </c>
      <c r="C8" s="5">
        <f>52431-36928</f>
        <v>15503</v>
      </c>
      <c r="D8" s="5">
        <v>15252</v>
      </c>
      <c r="E8" s="5">
        <v>0</v>
      </c>
      <c r="F8" s="5">
        <v>0</v>
      </c>
      <c r="G8" s="5">
        <v>97013</v>
      </c>
      <c r="H8" s="5">
        <v>7336</v>
      </c>
      <c r="I8" s="5">
        <v>0</v>
      </c>
      <c r="J8" s="5">
        <v>2726</v>
      </c>
      <c r="K8" s="5">
        <f>3194+36928</f>
        <v>40122</v>
      </c>
      <c r="L8" s="5">
        <v>0</v>
      </c>
      <c r="M8" s="5">
        <v>35141</v>
      </c>
      <c r="N8" s="5">
        <v>0</v>
      </c>
      <c r="O8" s="5">
        <v>0</v>
      </c>
      <c r="P8" s="5">
        <v>14323</v>
      </c>
      <c r="Q8" s="5">
        <v>0</v>
      </c>
      <c r="R8" s="5">
        <v>28265</v>
      </c>
      <c r="S8" s="5">
        <v>0</v>
      </c>
      <c r="T8" s="5">
        <v>13599</v>
      </c>
      <c r="U8" s="5">
        <v>13252</v>
      </c>
      <c r="V8" s="5">
        <v>9379</v>
      </c>
      <c r="W8" s="5">
        <v>35181</v>
      </c>
      <c r="X8" s="5">
        <v>0</v>
      </c>
      <c r="Y8" s="5">
        <v>10068</v>
      </c>
    </row>
    <row r="9" spans="1:25" ht="20.100000000000001" customHeight="1">
      <c r="A9" s="5" t="s">
        <v>28</v>
      </c>
      <c r="B9" s="6">
        <v>429444</v>
      </c>
      <c r="C9" s="5">
        <v>11305</v>
      </c>
      <c r="D9" s="5">
        <v>25667</v>
      </c>
      <c r="E9" s="5">
        <v>4494</v>
      </c>
      <c r="F9" s="5">
        <v>1175</v>
      </c>
      <c r="G9" s="5">
        <v>146067</v>
      </c>
      <c r="H9" s="5">
        <v>14049</v>
      </c>
      <c r="I9" s="5">
        <v>0</v>
      </c>
      <c r="J9" s="5">
        <v>5166</v>
      </c>
      <c r="K9" s="5">
        <v>26161</v>
      </c>
      <c r="L9" s="5">
        <v>33757</v>
      </c>
      <c r="M9" s="5">
        <v>31057</v>
      </c>
      <c r="N9" s="5">
        <v>0</v>
      </c>
      <c r="O9" s="5">
        <v>161</v>
      </c>
      <c r="P9" s="5">
        <v>17530</v>
      </c>
      <c r="Q9" s="5">
        <v>0</v>
      </c>
      <c r="R9" s="5">
        <v>29120</v>
      </c>
      <c r="S9" s="5">
        <v>0</v>
      </c>
      <c r="T9" s="5">
        <v>24203</v>
      </c>
      <c r="U9" s="5">
        <v>10730</v>
      </c>
      <c r="V9" s="5">
        <v>9597</v>
      </c>
      <c r="W9" s="5">
        <v>14130</v>
      </c>
      <c r="X9" s="5">
        <v>9553</v>
      </c>
      <c r="Y9" s="5">
        <v>15522</v>
      </c>
    </row>
    <row r="10" spans="1:25" ht="20.100000000000001" customHeight="1">
      <c r="A10" s="5" t="s">
        <v>29</v>
      </c>
      <c r="B10" s="6">
        <v>423855</v>
      </c>
      <c r="C10" s="5">
        <v>4942</v>
      </c>
      <c r="D10" s="5">
        <v>12130</v>
      </c>
      <c r="E10" s="5">
        <v>3609</v>
      </c>
      <c r="F10" s="5">
        <v>0</v>
      </c>
      <c r="G10" s="5">
        <v>115581</v>
      </c>
      <c r="H10" s="5">
        <v>21040</v>
      </c>
      <c r="I10" s="5">
        <v>0</v>
      </c>
      <c r="J10" s="5">
        <v>8357</v>
      </c>
      <c r="K10" s="5">
        <v>37825</v>
      </c>
      <c r="L10" s="5">
        <v>19444</v>
      </c>
      <c r="M10" s="5">
        <v>44025</v>
      </c>
      <c r="N10" s="5">
        <v>0</v>
      </c>
      <c r="O10" s="5">
        <v>3043</v>
      </c>
      <c r="P10" s="5">
        <v>14248</v>
      </c>
      <c r="Q10" s="5">
        <v>6347</v>
      </c>
      <c r="R10" s="5">
        <v>27303</v>
      </c>
      <c r="S10" s="5">
        <v>0</v>
      </c>
      <c r="T10" s="5">
        <v>28713</v>
      </c>
      <c r="U10" s="5">
        <v>16186</v>
      </c>
      <c r="V10" s="5">
        <v>28422</v>
      </c>
      <c r="W10" s="5">
        <v>9114</v>
      </c>
      <c r="X10" s="5">
        <v>10162</v>
      </c>
      <c r="Y10" s="5">
        <v>13364</v>
      </c>
    </row>
    <row r="11" spans="1:25" ht="20.100000000000001" customHeight="1">
      <c r="A11" s="5" t="s">
        <v>30</v>
      </c>
      <c r="B11" s="6">
        <v>213814</v>
      </c>
      <c r="C11" s="5">
        <v>5509</v>
      </c>
      <c r="D11" s="5">
        <v>3639</v>
      </c>
      <c r="E11" s="5">
        <v>1219</v>
      </c>
      <c r="F11" s="5">
        <v>0</v>
      </c>
      <c r="G11" s="5">
        <v>79567</v>
      </c>
      <c r="H11" s="5">
        <v>9664</v>
      </c>
      <c r="I11" s="5">
        <v>0</v>
      </c>
      <c r="J11" s="5">
        <v>2505</v>
      </c>
      <c r="K11" s="5">
        <v>9567</v>
      </c>
      <c r="L11" s="5">
        <v>10622</v>
      </c>
      <c r="M11" s="5">
        <v>24399</v>
      </c>
      <c r="N11" s="5">
        <v>0</v>
      </c>
      <c r="O11" s="5">
        <v>0</v>
      </c>
      <c r="P11" s="5">
        <v>10269</v>
      </c>
      <c r="Q11" s="5">
        <v>0</v>
      </c>
      <c r="R11" s="5">
        <v>12710</v>
      </c>
      <c r="S11" s="5">
        <v>0</v>
      </c>
      <c r="T11" s="5">
        <v>10146</v>
      </c>
      <c r="U11" s="5">
        <v>10953</v>
      </c>
      <c r="V11" s="5">
        <v>3206</v>
      </c>
      <c r="W11" s="5">
        <v>10270</v>
      </c>
      <c r="X11" s="5">
        <v>3299</v>
      </c>
      <c r="Y11" s="5">
        <v>6270</v>
      </c>
    </row>
    <row r="12" spans="1:25" ht="20.100000000000001" customHeight="1">
      <c r="A12" s="5" t="s">
        <v>31</v>
      </c>
      <c r="B12" s="6">
        <v>230404</v>
      </c>
      <c r="C12" s="5">
        <v>2978</v>
      </c>
      <c r="D12" s="5">
        <v>18763</v>
      </c>
      <c r="E12" s="5">
        <v>1129</v>
      </c>
      <c r="F12" s="5">
        <v>0</v>
      </c>
      <c r="G12" s="5">
        <v>70619</v>
      </c>
      <c r="H12" s="5">
        <v>6475</v>
      </c>
      <c r="I12" s="5">
        <v>0</v>
      </c>
      <c r="J12" s="5">
        <v>1521</v>
      </c>
      <c r="K12" s="5">
        <v>6753</v>
      </c>
      <c r="L12" s="5">
        <v>11593</v>
      </c>
      <c r="M12" s="5">
        <v>21321</v>
      </c>
      <c r="N12" s="5">
        <v>0</v>
      </c>
      <c r="O12" s="5">
        <v>0</v>
      </c>
      <c r="P12" s="5">
        <v>11254</v>
      </c>
      <c r="Q12" s="5">
        <v>0</v>
      </c>
      <c r="R12" s="5">
        <v>21430</v>
      </c>
      <c r="S12" s="5">
        <v>0</v>
      </c>
      <c r="T12" s="5">
        <v>16075</v>
      </c>
      <c r="U12" s="5">
        <v>6007</v>
      </c>
      <c r="V12" s="5">
        <v>14949</v>
      </c>
      <c r="W12" s="5">
        <v>7208</v>
      </c>
      <c r="X12" s="5">
        <v>3593</v>
      </c>
      <c r="Y12" s="5">
        <v>8736</v>
      </c>
    </row>
    <row r="13" spans="1:25" ht="20.100000000000001" customHeight="1">
      <c r="A13" s="5" t="s">
        <v>32</v>
      </c>
      <c r="B13" s="6">
        <v>666285</v>
      </c>
      <c r="C13" s="5">
        <v>0</v>
      </c>
      <c r="D13" s="5">
        <v>48929</v>
      </c>
      <c r="E13" s="5">
        <v>0</v>
      </c>
      <c r="F13" s="5">
        <v>23062</v>
      </c>
      <c r="G13" s="5">
        <v>65518</v>
      </c>
      <c r="H13" s="5">
        <v>25401</v>
      </c>
      <c r="I13" s="5">
        <v>43</v>
      </c>
      <c r="J13" s="5">
        <v>3594</v>
      </c>
      <c r="K13" s="5">
        <v>123963</v>
      </c>
      <c r="L13" s="5">
        <v>12676</v>
      </c>
      <c r="M13" s="5">
        <v>70395</v>
      </c>
      <c r="N13" s="5">
        <v>7096</v>
      </c>
      <c r="O13" s="5">
        <v>9534</v>
      </c>
      <c r="P13" s="5">
        <v>16654</v>
      </c>
      <c r="Q13" s="5">
        <v>8673</v>
      </c>
      <c r="R13" s="5">
        <v>75136</v>
      </c>
      <c r="S13" s="5">
        <v>26781</v>
      </c>
      <c r="T13" s="5">
        <v>27752</v>
      </c>
      <c r="U13" s="5">
        <v>19459</v>
      </c>
      <c r="V13" s="5">
        <v>33158</v>
      </c>
      <c r="W13" s="5">
        <v>39098</v>
      </c>
      <c r="X13" s="5">
        <v>0</v>
      </c>
      <c r="Y13" s="5">
        <v>29363</v>
      </c>
    </row>
    <row r="14" spans="1:25" ht="20.100000000000001" customHeight="1">
      <c r="A14" s="5" t="s">
        <v>33</v>
      </c>
      <c r="B14" s="6">
        <v>79952</v>
      </c>
      <c r="C14" s="5">
        <v>1064</v>
      </c>
      <c r="D14" s="5">
        <v>0</v>
      </c>
      <c r="E14" s="5">
        <v>0</v>
      </c>
      <c r="F14" s="5">
        <v>0</v>
      </c>
      <c r="G14" s="5">
        <v>12182</v>
      </c>
      <c r="H14" s="5">
        <v>4858</v>
      </c>
      <c r="I14" s="5">
        <v>0</v>
      </c>
      <c r="J14" s="5">
        <v>0</v>
      </c>
      <c r="K14" s="5">
        <v>18118</v>
      </c>
      <c r="L14" s="5">
        <v>0</v>
      </c>
      <c r="M14" s="5">
        <v>15556</v>
      </c>
      <c r="N14" s="5">
        <v>0</v>
      </c>
      <c r="O14" s="5">
        <v>0</v>
      </c>
      <c r="P14" s="5">
        <v>5446</v>
      </c>
      <c r="Q14" s="5">
        <v>0</v>
      </c>
      <c r="R14" s="5">
        <v>11142</v>
      </c>
      <c r="S14" s="5">
        <v>0</v>
      </c>
      <c r="T14" s="5">
        <v>7456</v>
      </c>
      <c r="U14" s="5">
        <v>0</v>
      </c>
      <c r="V14" s="5">
        <v>2779</v>
      </c>
      <c r="W14" s="5">
        <v>1351</v>
      </c>
      <c r="X14" s="5">
        <v>0</v>
      </c>
      <c r="Y14" s="5">
        <v>0</v>
      </c>
    </row>
    <row r="15" spans="1:25" ht="20.100000000000001" customHeight="1">
      <c r="A15" s="5" t="s">
        <v>34</v>
      </c>
      <c r="B15" s="6">
        <v>189584</v>
      </c>
      <c r="C15" s="5">
        <v>1623</v>
      </c>
      <c r="D15" s="5">
        <v>18499</v>
      </c>
      <c r="E15" s="5">
        <v>698</v>
      </c>
      <c r="F15" s="5">
        <v>0</v>
      </c>
      <c r="G15" s="5">
        <v>61128</v>
      </c>
      <c r="H15" s="5">
        <v>4418</v>
      </c>
      <c r="I15" s="5">
        <v>0</v>
      </c>
      <c r="J15" s="5">
        <v>491</v>
      </c>
      <c r="K15" s="5">
        <v>13196</v>
      </c>
      <c r="L15" s="5">
        <v>13511</v>
      </c>
      <c r="M15" s="5">
        <v>12119</v>
      </c>
      <c r="N15" s="5">
        <v>0</v>
      </c>
      <c r="O15" s="5">
        <v>0</v>
      </c>
      <c r="P15" s="5">
        <v>8782</v>
      </c>
      <c r="Q15" s="5">
        <v>0</v>
      </c>
      <c r="R15" s="5">
        <v>15299</v>
      </c>
      <c r="S15" s="5">
        <v>0</v>
      </c>
      <c r="T15" s="5">
        <v>6089</v>
      </c>
      <c r="U15" s="5">
        <v>5623</v>
      </c>
      <c r="V15" s="5">
        <v>8418</v>
      </c>
      <c r="W15" s="5">
        <v>5190</v>
      </c>
      <c r="X15" s="5">
        <v>4181</v>
      </c>
      <c r="Y15" s="5">
        <v>10319</v>
      </c>
    </row>
    <row r="16" spans="1:25" ht="20.100000000000001" customHeight="1">
      <c r="A16" s="5" t="s">
        <v>35</v>
      </c>
      <c r="B16" s="6">
        <v>236080</v>
      </c>
      <c r="C16" s="5">
        <v>3534</v>
      </c>
      <c r="D16" s="5">
        <v>3891</v>
      </c>
      <c r="E16" s="5">
        <v>182</v>
      </c>
      <c r="F16" s="5">
        <v>0</v>
      </c>
      <c r="G16" s="5">
        <v>51364</v>
      </c>
      <c r="H16" s="5">
        <v>19486</v>
      </c>
      <c r="I16" s="5">
        <v>0</v>
      </c>
      <c r="J16" s="5">
        <v>5462</v>
      </c>
      <c r="K16" s="5">
        <v>19846</v>
      </c>
      <c r="L16" s="5">
        <v>14564</v>
      </c>
      <c r="M16" s="5">
        <v>28555</v>
      </c>
      <c r="N16" s="5">
        <v>3161</v>
      </c>
      <c r="O16" s="5">
        <v>834</v>
      </c>
      <c r="P16" s="5">
        <v>10648</v>
      </c>
      <c r="Q16" s="5">
        <v>0</v>
      </c>
      <c r="R16" s="5">
        <v>12415</v>
      </c>
      <c r="S16" s="5">
        <v>3393</v>
      </c>
      <c r="T16" s="5">
        <v>7582</v>
      </c>
      <c r="U16" s="5">
        <v>10018</v>
      </c>
      <c r="V16" s="5">
        <v>25299</v>
      </c>
      <c r="W16" s="5">
        <v>4914</v>
      </c>
      <c r="X16" s="5">
        <v>2888</v>
      </c>
      <c r="Y16" s="5">
        <v>8044</v>
      </c>
    </row>
    <row r="17" spans="1:25" ht="20.100000000000001" customHeight="1">
      <c r="A17" s="5" t="s">
        <v>36</v>
      </c>
      <c r="B17" s="6">
        <v>468979</v>
      </c>
      <c r="C17" s="5">
        <v>11479</v>
      </c>
      <c r="D17" s="5">
        <v>20665</v>
      </c>
      <c r="E17" s="5">
        <v>2445</v>
      </c>
      <c r="F17" s="5">
        <v>264</v>
      </c>
      <c r="G17" s="5">
        <v>106219</v>
      </c>
      <c r="H17" s="5">
        <v>28202</v>
      </c>
      <c r="I17" s="5">
        <v>0</v>
      </c>
      <c r="J17" s="5">
        <v>3064</v>
      </c>
      <c r="K17" s="5">
        <v>44420</v>
      </c>
      <c r="L17" s="5">
        <v>33506</v>
      </c>
      <c r="M17" s="5">
        <v>43766</v>
      </c>
      <c r="N17" s="5">
        <v>779</v>
      </c>
      <c r="O17" s="5">
        <v>3546</v>
      </c>
      <c r="P17" s="5">
        <v>16789</v>
      </c>
      <c r="Q17" s="5">
        <v>0</v>
      </c>
      <c r="R17" s="5">
        <v>37371</v>
      </c>
      <c r="S17" s="5">
        <v>0</v>
      </c>
      <c r="T17" s="5">
        <v>28608</v>
      </c>
      <c r="U17" s="5">
        <v>12544</v>
      </c>
      <c r="V17" s="5">
        <v>31555</v>
      </c>
      <c r="W17" s="5">
        <v>17418</v>
      </c>
      <c r="X17" s="5">
        <v>8614</v>
      </c>
      <c r="Y17" s="5">
        <v>17725</v>
      </c>
    </row>
    <row r="18" spans="1:25" ht="20.100000000000001" customHeight="1">
      <c r="A18" s="5" t="s">
        <v>37</v>
      </c>
      <c r="B18" s="6">
        <v>246457</v>
      </c>
      <c r="C18" s="5">
        <v>4099</v>
      </c>
      <c r="D18" s="5">
        <v>11895</v>
      </c>
      <c r="E18" s="5">
        <v>0</v>
      </c>
      <c r="F18" s="5">
        <v>2958</v>
      </c>
      <c r="G18" s="5">
        <v>24018</v>
      </c>
      <c r="H18" s="5">
        <v>9230</v>
      </c>
      <c r="I18" s="5">
        <v>297</v>
      </c>
      <c r="J18" s="5">
        <v>4007</v>
      </c>
      <c r="K18" s="5">
        <v>20962</v>
      </c>
      <c r="L18" s="5">
        <v>15969</v>
      </c>
      <c r="M18" s="5">
        <v>26399</v>
      </c>
      <c r="N18" s="5">
        <v>573</v>
      </c>
      <c r="O18" s="5">
        <v>1828</v>
      </c>
      <c r="P18" s="5">
        <v>11837</v>
      </c>
      <c r="Q18" s="5">
        <v>8514</v>
      </c>
      <c r="R18" s="5">
        <v>24678</v>
      </c>
      <c r="S18" s="5">
        <v>3228</v>
      </c>
      <c r="T18" s="5">
        <v>18612</v>
      </c>
      <c r="U18" s="5">
        <v>0</v>
      </c>
      <c r="V18" s="5">
        <v>19327</v>
      </c>
      <c r="W18" s="5">
        <v>17490</v>
      </c>
      <c r="X18" s="5">
        <v>8090</v>
      </c>
      <c r="Y18" s="5">
        <v>12446</v>
      </c>
    </row>
    <row r="19" spans="1:25" ht="20.100000000000001" customHeight="1">
      <c r="A19" s="5" t="s">
        <v>38</v>
      </c>
      <c r="B19" s="6">
        <v>642065</v>
      </c>
      <c r="C19" s="5">
        <v>20180</v>
      </c>
      <c r="D19" s="5">
        <v>20848</v>
      </c>
      <c r="E19" s="5">
        <v>7333</v>
      </c>
      <c r="F19" s="5">
        <v>5632</v>
      </c>
      <c r="G19" s="5">
        <v>81744</v>
      </c>
      <c r="H19" s="5">
        <v>28365</v>
      </c>
      <c r="I19" s="5">
        <v>48</v>
      </c>
      <c r="J19" s="5">
        <v>12177</v>
      </c>
      <c r="K19" s="5">
        <v>72936</v>
      </c>
      <c r="L19" s="5">
        <v>32081</v>
      </c>
      <c r="M19" s="5">
        <v>47625</v>
      </c>
      <c r="N19" s="5">
        <v>9405</v>
      </c>
      <c r="O19" s="5">
        <v>4664</v>
      </c>
      <c r="P19" s="5">
        <v>35161</v>
      </c>
      <c r="Q19" s="5">
        <v>10498</v>
      </c>
      <c r="R19" s="5">
        <v>60588</v>
      </c>
      <c r="S19" s="5">
        <v>19796</v>
      </c>
      <c r="T19" s="5">
        <v>53524</v>
      </c>
      <c r="U19" s="5">
        <v>19090</v>
      </c>
      <c r="V19" s="5">
        <v>29160</v>
      </c>
      <c r="W19" s="5">
        <v>23072</v>
      </c>
      <c r="X19" s="5">
        <v>15067</v>
      </c>
      <c r="Y19" s="5">
        <v>33071</v>
      </c>
    </row>
    <row r="20" spans="1:25" ht="20.100000000000001" customHeight="1">
      <c r="A20" s="5" t="s">
        <v>39</v>
      </c>
      <c r="B20" s="6">
        <v>336711</v>
      </c>
      <c r="C20" s="5">
        <v>3187</v>
      </c>
      <c r="D20" s="5">
        <v>11660</v>
      </c>
      <c r="E20" s="5">
        <v>2</v>
      </c>
      <c r="F20" s="5">
        <v>3043</v>
      </c>
      <c r="G20" s="5">
        <v>100659</v>
      </c>
      <c r="H20" s="5">
        <v>7001</v>
      </c>
      <c r="I20" s="5">
        <v>0</v>
      </c>
      <c r="J20" s="5">
        <v>3371</v>
      </c>
      <c r="K20" s="5">
        <v>21396</v>
      </c>
      <c r="L20" s="5">
        <v>13464</v>
      </c>
      <c r="M20" s="5">
        <v>24218</v>
      </c>
      <c r="N20" s="5">
        <v>0</v>
      </c>
      <c r="O20" s="5">
        <v>0</v>
      </c>
      <c r="P20" s="5">
        <v>16333</v>
      </c>
      <c r="Q20" s="5">
        <v>29926</v>
      </c>
      <c r="R20" s="5">
        <v>24752</v>
      </c>
      <c r="S20" s="5">
        <v>0</v>
      </c>
      <c r="T20" s="5">
        <v>19916</v>
      </c>
      <c r="U20" s="5">
        <v>11904</v>
      </c>
      <c r="V20" s="5">
        <v>20557</v>
      </c>
      <c r="W20" s="5">
        <v>9566</v>
      </c>
      <c r="X20" s="5">
        <v>3778</v>
      </c>
      <c r="Y20" s="5">
        <v>11978</v>
      </c>
    </row>
    <row r="21" spans="1:25" ht="20.100000000000001" customHeight="1">
      <c r="A21" s="5" t="s">
        <v>40</v>
      </c>
      <c r="B21" s="6">
        <v>295126</v>
      </c>
      <c r="C21" s="5">
        <v>8551</v>
      </c>
      <c r="D21" s="5">
        <v>17963</v>
      </c>
      <c r="E21" s="5">
        <v>1471</v>
      </c>
      <c r="F21" s="5">
        <v>0</v>
      </c>
      <c r="G21" s="5">
        <v>37918</v>
      </c>
      <c r="H21" s="5">
        <v>9305</v>
      </c>
      <c r="I21" s="5">
        <v>0</v>
      </c>
      <c r="J21" s="5">
        <v>2203</v>
      </c>
      <c r="K21" s="5">
        <v>27247</v>
      </c>
      <c r="L21" s="5">
        <v>8834</v>
      </c>
      <c r="M21" s="5">
        <v>42864</v>
      </c>
      <c r="N21" s="5">
        <v>0</v>
      </c>
      <c r="O21" s="5">
        <v>0</v>
      </c>
      <c r="P21" s="5">
        <v>17726</v>
      </c>
      <c r="Q21" s="5">
        <v>0</v>
      </c>
      <c r="R21" s="5">
        <v>23718</v>
      </c>
      <c r="S21" s="5">
        <v>0</v>
      </c>
      <c r="T21" s="5">
        <v>25721</v>
      </c>
      <c r="U21" s="5">
        <v>17674</v>
      </c>
      <c r="V21" s="5">
        <v>15913</v>
      </c>
      <c r="W21" s="5">
        <v>21055</v>
      </c>
      <c r="X21" s="5">
        <v>2347</v>
      </c>
      <c r="Y21" s="5">
        <v>14616</v>
      </c>
    </row>
    <row r="22" spans="1:25" ht="20.100000000000001" customHeight="1">
      <c r="A22" s="5" t="s">
        <v>41</v>
      </c>
      <c r="B22" s="6">
        <v>818117</v>
      </c>
      <c r="C22" s="5">
        <v>15797</v>
      </c>
      <c r="D22" s="5">
        <v>39643</v>
      </c>
      <c r="E22" s="5">
        <v>5811</v>
      </c>
      <c r="F22" s="5">
        <v>22113</v>
      </c>
      <c r="G22" s="5">
        <v>52932</v>
      </c>
      <c r="H22" s="5">
        <v>15941</v>
      </c>
      <c r="I22" s="5">
        <v>0</v>
      </c>
      <c r="J22" s="5">
        <v>9860</v>
      </c>
      <c r="K22" s="5">
        <v>55505</v>
      </c>
      <c r="L22" s="5">
        <v>33083</v>
      </c>
      <c r="M22" s="5">
        <v>80256</v>
      </c>
      <c r="N22" s="5">
        <v>5652</v>
      </c>
      <c r="O22" s="5">
        <v>9412</v>
      </c>
      <c r="P22" s="5">
        <v>35785</v>
      </c>
      <c r="Q22" s="5">
        <v>82812</v>
      </c>
      <c r="R22" s="5">
        <v>88845</v>
      </c>
      <c r="S22" s="5">
        <v>33408</v>
      </c>
      <c r="T22" s="5">
        <v>50027</v>
      </c>
      <c r="U22" s="5">
        <v>26581</v>
      </c>
      <c r="V22" s="5">
        <v>43129</v>
      </c>
      <c r="W22" s="5">
        <v>62406</v>
      </c>
      <c r="X22" s="5">
        <v>22781</v>
      </c>
      <c r="Y22" s="5">
        <v>26338</v>
      </c>
    </row>
    <row r="23" spans="1:25" ht="20.100000000000001" customHeight="1">
      <c r="A23" s="5" t="s">
        <v>42</v>
      </c>
      <c r="B23" s="6">
        <v>282458</v>
      </c>
      <c r="C23" s="5">
        <v>0</v>
      </c>
      <c r="D23" s="5">
        <v>13092</v>
      </c>
      <c r="E23" s="5">
        <v>0</v>
      </c>
      <c r="F23" s="5">
        <v>0</v>
      </c>
      <c r="G23" s="5">
        <v>43575</v>
      </c>
      <c r="H23" s="5">
        <v>13648</v>
      </c>
      <c r="I23" s="5">
        <v>0</v>
      </c>
      <c r="J23" s="5">
        <v>4023</v>
      </c>
      <c r="K23" s="5">
        <v>49612</v>
      </c>
      <c r="L23" s="5">
        <v>0</v>
      </c>
      <c r="M23" s="5">
        <v>41466</v>
      </c>
      <c r="N23" s="5">
        <v>0</v>
      </c>
      <c r="O23" s="5">
        <v>0</v>
      </c>
      <c r="P23" s="5">
        <v>10791</v>
      </c>
      <c r="Q23" s="5">
        <v>0</v>
      </c>
      <c r="R23" s="5">
        <v>35258</v>
      </c>
      <c r="S23" s="5">
        <v>0</v>
      </c>
      <c r="T23" s="5">
        <v>24137</v>
      </c>
      <c r="U23" s="5">
        <v>17045</v>
      </c>
      <c r="V23" s="5">
        <v>17619</v>
      </c>
      <c r="W23" s="5">
        <v>8070</v>
      </c>
      <c r="X23" s="5">
        <v>4122</v>
      </c>
      <c r="Y23" s="5">
        <v>0</v>
      </c>
    </row>
    <row r="24" spans="1:25" ht="20.100000000000001" customHeight="1">
      <c r="A24" s="5" t="s">
        <v>43</v>
      </c>
      <c r="B24" s="6">
        <v>174392</v>
      </c>
      <c r="C24" s="5">
        <v>1819</v>
      </c>
      <c r="D24" s="5">
        <v>10566</v>
      </c>
      <c r="E24" s="5">
        <v>0</v>
      </c>
      <c r="F24" s="5">
        <v>0</v>
      </c>
      <c r="G24" s="5">
        <v>14329</v>
      </c>
      <c r="H24" s="5">
        <v>4595</v>
      </c>
      <c r="I24" s="5">
        <v>0</v>
      </c>
      <c r="J24" s="5">
        <v>5221</v>
      </c>
      <c r="K24" s="5">
        <v>23417</v>
      </c>
      <c r="L24" s="5">
        <v>0</v>
      </c>
      <c r="M24" s="5">
        <v>15457</v>
      </c>
      <c r="N24" s="5">
        <v>0</v>
      </c>
      <c r="O24" s="5">
        <v>0</v>
      </c>
      <c r="P24" s="5">
        <v>9133</v>
      </c>
      <c r="Q24" s="5">
        <v>0</v>
      </c>
      <c r="R24" s="5">
        <v>20056</v>
      </c>
      <c r="S24" s="5">
        <v>8298</v>
      </c>
      <c r="T24" s="5">
        <v>15285</v>
      </c>
      <c r="U24" s="5">
        <v>17091</v>
      </c>
      <c r="V24" s="5">
        <v>11191</v>
      </c>
      <c r="W24" s="5">
        <v>10066</v>
      </c>
      <c r="X24" s="5">
        <v>2326</v>
      </c>
      <c r="Y24" s="5">
        <v>5542</v>
      </c>
    </row>
    <row r="25" spans="1:25" ht="20.100000000000001" customHeight="1">
      <c r="A25" s="5" t="s">
        <v>44</v>
      </c>
      <c r="B25" s="6">
        <v>290847</v>
      </c>
      <c r="C25" s="5">
        <v>7783</v>
      </c>
      <c r="D25" s="5">
        <v>11968</v>
      </c>
      <c r="E25" s="5">
        <v>3564</v>
      </c>
      <c r="F25" s="5">
        <v>0</v>
      </c>
      <c r="G25" s="5">
        <v>93736</v>
      </c>
      <c r="H25" s="5">
        <v>14218</v>
      </c>
      <c r="I25" s="5">
        <v>0</v>
      </c>
      <c r="J25" s="5">
        <v>2372</v>
      </c>
      <c r="K25" s="5">
        <v>17236</v>
      </c>
      <c r="L25" s="5">
        <v>20511</v>
      </c>
      <c r="M25" s="5">
        <v>20787</v>
      </c>
      <c r="N25" s="5">
        <v>0</v>
      </c>
      <c r="O25" s="5">
        <v>0</v>
      </c>
      <c r="P25" s="5">
        <v>12655</v>
      </c>
      <c r="Q25" s="5">
        <v>0</v>
      </c>
      <c r="R25" s="5">
        <v>19057</v>
      </c>
      <c r="S25" s="5">
        <v>0</v>
      </c>
      <c r="T25" s="5">
        <v>18878</v>
      </c>
      <c r="U25" s="5">
        <v>5665</v>
      </c>
      <c r="V25" s="5">
        <v>17368</v>
      </c>
      <c r="W25" s="5">
        <v>10671</v>
      </c>
      <c r="X25" s="5">
        <v>7586</v>
      </c>
      <c r="Y25" s="5">
        <v>6792</v>
      </c>
    </row>
  </sheetData>
  <printOptions gridLines="1"/>
  <pageMargins left="0.7" right="0.7" top="0.75" bottom="0.75" header="0.3" footer="0.3"/>
  <pageSetup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5"/>
  <sheetViews>
    <sheetView workbookViewId="0">
      <selection activeCell="K8" sqref="K8"/>
    </sheetView>
  </sheetViews>
  <sheetFormatPr defaultRowHeight="15"/>
  <cols>
    <col min="1" max="1" width="47.140625" customWidth="1"/>
    <col min="2" max="2" width="16.85546875" customWidth="1"/>
    <col min="3" max="25" width="13.42578125" customWidth="1"/>
    <col min="34" max="34" width="28.5703125" customWidth="1"/>
  </cols>
  <sheetData>
    <row r="1" spans="1:25" ht="20.100000000000001" customHeight="1">
      <c r="A1" s="1" t="s">
        <v>0</v>
      </c>
    </row>
    <row r="2" spans="1:25" ht="17.850000000000001" customHeight="1">
      <c r="A2" s="1" t="s">
        <v>45</v>
      </c>
    </row>
    <row r="3" spans="1:25" ht="39.950000000000003" customHeight="1" thickBot="1">
      <c r="A3" s="2" t="s">
        <v>2</v>
      </c>
      <c r="B3" s="2" t="s">
        <v>3</v>
      </c>
      <c r="C3" s="2" t="s">
        <v>57</v>
      </c>
      <c r="D3" s="2" t="s">
        <v>4</v>
      </c>
      <c r="E3" s="2" t="s">
        <v>58</v>
      </c>
      <c r="F3" s="2" t="s">
        <v>22</v>
      </c>
      <c r="G3" s="2" t="s">
        <v>17</v>
      </c>
      <c r="H3" s="2" t="s">
        <v>5</v>
      </c>
      <c r="I3" s="2" t="s">
        <v>16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59</v>
      </c>
      <c r="O3" s="2" t="s">
        <v>10</v>
      </c>
      <c r="P3" s="2" t="s">
        <v>18</v>
      </c>
      <c r="Q3" s="2" t="s">
        <v>60</v>
      </c>
      <c r="R3" s="2" t="s">
        <v>12</v>
      </c>
      <c r="S3" s="2" t="s">
        <v>20</v>
      </c>
      <c r="T3" s="2" t="s">
        <v>11</v>
      </c>
      <c r="U3" s="2" t="s">
        <v>13</v>
      </c>
      <c r="V3" s="2" t="s">
        <v>14</v>
      </c>
      <c r="W3" s="2" t="s">
        <v>21</v>
      </c>
      <c r="X3" s="2" t="s">
        <v>61</v>
      </c>
      <c r="Y3" s="2" t="s">
        <v>15</v>
      </c>
    </row>
    <row r="4" spans="1:25" ht="20.100000000000001" customHeight="1" thickTop="1">
      <c r="A4" s="3" t="s">
        <v>23</v>
      </c>
      <c r="B4" s="4">
        <f>3989592-1586</f>
        <v>3988006</v>
      </c>
      <c r="C4" s="4">
        <f>79887-15896</f>
        <v>63991</v>
      </c>
      <c r="D4" s="4">
        <v>206678</v>
      </c>
      <c r="E4" s="4">
        <v>20464</v>
      </c>
      <c r="F4" s="4">
        <v>48435</v>
      </c>
      <c r="G4" s="4">
        <v>689280</v>
      </c>
      <c r="H4" s="4">
        <v>0</v>
      </c>
      <c r="I4" s="4">
        <v>374</v>
      </c>
      <c r="J4" s="4">
        <v>60799</v>
      </c>
      <c r="K4" s="4">
        <f>374284+15896</f>
        <v>390180</v>
      </c>
      <c r="L4" s="4">
        <v>159788</v>
      </c>
      <c r="M4" s="4">
        <v>490394</v>
      </c>
      <c r="N4" s="4">
        <v>34934</v>
      </c>
      <c r="O4" s="4">
        <v>23250</v>
      </c>
      <c r="P4" s="4">
        <v>156102</v>
      </c>
      <c r="Q4" s="4">
        <v>48581</v>
      </c>
      <c r="R4" s="4">
        <v>328385</v>
      </c>
      <c r="S4" s="4">
        <v>39752</v>
      </c>
      <c r="T4" s="4">
        <v>260292</v>
      </c>
      <c r="U4" s="4">
        <v>120663</v>
      </c>
      <c r="V4" s="4">
        <v>252087</v>
      </c>
      <c r="W4" s="4">
        <v>256439</v>
      </c>
      <c r="X4" s="4">
        <v>97664</v>
      </c>
      <c r="Y4" s="4">
        <v>239474</v>
      </c>
    </row>
    <row r="5" spans="1:25" ht="20.100000000000001" customHeight="1">
      <c r="A5" s="5" t="s">
        <v>24</v>
      </c>
      <c r="B5" s="6">
        <f>1367595-622</f>
        <v>1366973</v>
      </c>
      <c r="C5" s="5">
        <v>20344</v>
      </c>
      <c r="D5" s="5">
        <v>78452</v>
      </c>
      <c r="E5" s="5">
        <v>8547</v>
      </c>
      <c r="F5" s="5">
        <v>25916</v>
      </c>
      <c r="G5" s="5">
        <v>155064</v>
      </c>
      <c r="H5" s="5">
        <v>0</v>
      </c>
      <c r="I5" s="5">
        <v>87</v>
      </c>
      <c r="J5" s="5">
        <v>29326</v>
      </c>
      <c r="K5" s="5">
        <v>145648</v>
      </c>
      <c r="L5" s="5">
        <v>40454</v>
      </c>
      <c r="M5" s="5">
        <v>190958</v>
      </c>
      <c r="N5" s="5">
        <v>24987</v>
      </c>
      <c r="O5" s="5">
        <v>12171</v>
      </c>
      <c r="P5" s="5">
        <v>45248</v>
      </c>
      <c r="Q5" s="5">
        <v>37750</v>
      </c>
      <c r="R5" s="5">
        <v>108703</v>
      </c>
      <c r="S5" s="5">
        <v>13523</v>
      </c>
      <c r="T5" s="5">
        <v>74932</v>
      </c>
      <c r="U5" s="5">
        <v>30393</v>
      </c>
      <c r="V5" s="5">
        <v>87284</v>
      </c>
      <c r="W5" s="5">
        <v>113994</v>
      </c>
      <c r="X5" s="5">
        <v>55238</v>
      </c>
      <c r="Y5" s="5">
        <v>67954</v>
      </c>
    </row>
    <row r="6" spans="1:25" ht="20.100000000000001" customHeight="1">
      <c r="A6" s="5" t="s">
        <v>25</v>
      </c>
      <c r="B6" s="6">
        <v>33702</v>
      </c>
      <c r="C6" s="5">
        <v>0</v>
      </c>
      <c r="D6" s="5">
        <v>9815</v>
      </c>
      <c r="E6" s="5">
        <v>0</v>
      </c>
      <c r="F6" s="5">
        <v>0</v>
      </c>
      <c r="G6" s="5">
        <v>12013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5844</v>
      </c>
      <c r="Q6" s="5">
        <v>0</v>
      </c>
      <c r="R6" s="5">
        <v>1761</v>
      </c>
      <c r="S6" s="5">
        <v>0</v>
      </c>
      <c r="T6" s="5">
        <v>741</v>
      </c>
      <c r="U6" s="5">
        <v>0</v>
      </c>
      <c r="V6" s="5">
        <v>0</v>
      </c>
      <c r="W6" s="5">
        <v>3528</v>
      </c>
      <c r="X6" s="5">
        <v>0</v>
      </c>
      <c r="Y6" s="5">
        <v>0</v>
      </c>
    </row>
    <row r="7" spans="1:25" ht="20.100000000000001" customHeight="1">
      <c r="A7" s="5" t="s">
        <v>26</v>
      </c>
      <c r="B7" s="6">
        <f>104291-20</f>
        <v>104271</v>
      </c>
      <c r="C7" s="5">
        <v>1579</v>
      </c>
      <c r="D7" s="5">
        <v>6701</v>
      </c>
      <c r="E7" s="5">
        <v>676</v>
      </c>
      <c r="F7" s="5">
        <v>0</v>
      </c>
      <c r="G7" s="5">
        <v>27925</v>
      </c>
      <c r="H7" s="5">
        <v>0</v>
      </c>
      <c r="I7" s="5">
        <v>72</v>
      </c>
      <c r="J7" s="5">
        <v>0</v>
      </c>
      <c r="K7" s="5">
        <v>8829</v>
      </c>
      <c r="L7" s="5">
        <v>5797</v>
      </c>
      <c r="M7" s="5">
        <v>11069</v>
      </c>
      <c r="N7" s="5">
        <v>0</v>
      </c>
      <c r="O7" s="5">
        <v>0</v>
      </c>
      <c r="P7" s="5">
        <v>5629</v>
      </c>
      <c r="Q7" s="5">
        <v>0</v>
      </c>
      <c r="R7" s="5">
        <v>8413</v>
      </c>
      <c r="S7" s="5">
        <v>0</v>
      </c>
      <c r="T7" s="5">
        <v>7205</v>
      </c>
      <c r="U7" s="5">
        <v>1868</v>
      </c>
      <c r="V7" s="5">
        <v>6623</v>
      </c>
      <c r="W7" s="5">
        <v>1791</v>
      </c>
      <c r="X7" s="5">
        <v>994</v>
      </c>
      <c r="Y7" s="5">
        <v>9100</v>
      </c>
    </row>
    <row r="8" spans="1:25" ht="20.100000000000001" customHeight="1">
      <c r="A8" s="5" t="s">
        <v>27</v>
      </c>
      <c r="B8" s="6">
        <v>157822</v>
      </c>
      <c r="C8" s="5">
        <f>21315-15896</f>
        <v>5419</v>
      </c>
      <c r="D8" s="5">
        <v>6689</v>
      </c>
      <c r="E8" s="5">
        <v>0</v>
      </c>
      <c r="F8" s="5">
        <v>0</v>
      </c>
      <c r="G8" s="5">
        <v>40990</v>
      </c>
      <c r="H8" s="5">
        <v>0</v>
      </c>
      <c r="I8" s="5">
        <v>0</v>
      </c>
      <c r="J8" s="5">
        <v>1237</v>
      </c>
      <c r="K8" s="5">
        <f>1419+15896</f>
        <v>17315</v>
      </c>
      <c r="L8" s="5">
        <v>0</v>
      </c>
      <c r="M8" s="5">
        <v>18210</v>
      </c>
      <c r="N8" s="5">
        <v>0</v>
      </c>
      <c r="O8" s="5">
        <v>0</v>
      </c>
      <c r="P8" s="5">
        <v>5864</v>
      </c>
      <c r="Q8" s="5">
        <v>0</v>
      </c>
      <c r="R8" s="5">
        <v>12524</v>
      </c>
      <c r="S8" s="5">
        <v>0</v>
      </c>
      <c r="T8" s="5">
        <v>7230</v>
      </c>
      <c r="U8" s="5">
        <v>5717</v>
      </c>
      <c r="V8" s="5">
        <v>5028</v>
      </c>
      <c r="W8" s="5">
        <v>23129</v>
      </c>
      <c r="X8" s="5">
        <v>0</v>
      </c>
      <c r="Y8" s="5">
        <v>8470</v>
      </c>
    </row>
    <row r="9" spans="1:25" ht="20.100000000000001" customHeight="1">
      <c r="A9" s="5" t="s">
        <v>28</v>
      </c>
      <c r="B9" s="6">
        <f>191791-1</f>
        <v>191790</v>
      </c>
      <c r="C9" s="5">
        <v>4129</v>
      </c>
      <c r="D9" s="5">
        <v>10683</v>
      </c>
      <c r="E9" s="5">
        <v>1893</v>
      </c>
      <c r="F9" s="5">
        <v>811</v>
      </c>
      <c r="G9" s="5">
        <v>63624</v>
      </c>
      <c r="H9" s="5">
        <v>0</v>
      </c>
      <c r="I9" s="5">
        <v>0</v>
      </c>
      <c r="J9" s="5">
        <v>2352</v>
      </c>
      <c r="K9" s="5">
        <v>10442</v>
      </c>
      <c r="L9" s="5">
        <v>15503</v>
      </c>
      <c r="M9" s="5">
        <v>16918</v>
      </c>
      <c r="N9" s="5">
        <v>0</v>
      </c>
      <c r="O9" s="5">
        <v>68</v>
      </c>
      <c r="P9" s="5">
        <v>7009</v>
      </c>
      <c r="Q9" s="5">
        <v>0</v>
      </c>
      <c r="R9" s="5">
        <v>12535</v>
      </c>
      <c r="S9" s="5">
        <v>0</v>
      </c>
      <c r="T9" s="5">
        <v>11553</v>
      </c>
      <c r="U9" s="5">
        <v>4763</v>
      </c>
      <c r="V9" s="5">
        <v>4694</v>
      </c>
      <c r="W9" s="5">
        <v>7685</v>
      </c>
      <c r="X9" s="5">
        <v>4663</v>
      </c>
      <c r="Y9" s="5">
        <v>12465</v>
      </c>
    </row>
    <row r="10" spans="1:25" ht="20.100000000000001" customHeight="1">
      <c r="A10" s="5" t="s">
        <v>29</v>
      </c>
      <c r="B10" s="6">
        <f>187049-666</f>
        <v>186383</v>
      </c>
      <c r="C10" s="5">
        <v>2334</v>
      </c>
      <c r="D10" s="5">
        <v>5046</v>
      </c>
      <c r="E10" s="5">
        <v>1571</v>
      </c>
      <c r="F10" s="5">
        <v>0</v>
      </c>
      <c r="G10" s="5">
        <v>44669</v>
      </c>
      <c r="H10" s="5">
        <v>0</v>
      </c>
      <c r="I10" s="5">
        <v>0</v>
      </c>
      <c r="J10" s="5">
        <v>3720</v>
      </c>
      <c r="K10" s="5">
        <v>15830</v>
      </c>
      <c r="L10" s="5">
        <v>9283</v>
      </c>
      <c r="M10" s="5">
        <v>23782</v>
      </c>
      <c r="N10" s="5">
        <v>0</v>
      </c>
      <c r="O10" s="5">
        <v>1320</v>
      </c>
      <c r="P10" s="5">
        <v>5765</v>
      </c>
      <c r="Q10" s="5">
        <v>1430</v>
      </c>
      <c r="R10" s="5">
        <v>12750</v>
      </c>
      <c r="S10" s="5">
        <v>0</v>
      </c>
      <c r="T10" s="5">
        <v>16518</v>
      </c>
      <c r="U10" s="5">
        <v>6774</v>
      </c>
      <c r="V10" s="5">
        <v>15690</v>
      </c>
      <c r="W10" s="5">
        <v>4818</v>
      </c>
      <c r="X10" s="5">
        <v>5003</v>
      </c>
      <c r="Y10" s="5">
        <v>10080</v>
      </c>
    </row>
    <row r="11" spans="1:25" ht="20.100000000000001" customHeight="1">
      <c r="A11" s="5" t="s">
        <v>30</v>
      </c>
      <c r="B11" s="6">
        <f>91503-9</f>
        <v>91494</v>
      </c>
      <c r="C11" s="5">
        <v>2381</v>
      </c>
      <c r="D11" s="5">
        <v>1546</v>
      </c>
      <c r="E11" s="5">
        <v>442</v>
      </c>
      <c r="F11" s="5">
        <v>0</v>
      </c>
      <c r="G11" s="5">
        <v>31966</v>
      </c>
      <c r="H11" s="5">
        <v>0</v>
      </c>
      <c r="I11" s="5">
        <v>0</v>
      </c>
      <c r="J11" s="5">
        <v>948</v>
      </c>
      <c r="K11" s="5">
        <v>3689</v>
      </c>
      <c r="L11" s="5">
        <v>5165</v>
      </c>
      <c r="M11" s="5">
        <v>12348</v>
      </c>
      <c r="N11" s="5">
        <v>0</v>
      </c>
      <c r="O11" s="5">
        <v>0</v>
      </c>
      <c r="P11" s="5">
        <v>4233</v>
      </c>
      <c r="Q11" s="5">
        <v>0</v>
      </c>
      <c r="R11" s="5">
        <v>5155</v>
      </c>
      <c r="S11" s="5">
        <v>0</v>
      </c>
      <c r="T11" s="5">
        <v>4955</v>
      </c>
      <c r="U11" s="5">
        <v>5327</v>
      </c>
      <c r="V11" s="5">
        <v>1686</v>
      </c>
      <c r="W11" s="5">
        <v>4837</v>
      </c>
      <c r="X11" s="5">
        <v>1551</v>
      </c>
      <c r="Y11" s="5">
        <v>5265</v>
      </c>
    </row>
    <row r="12" spans="1:25" ht="20.100000000000001" customHeight="1">
      <c r="A12" s="5" t="s">
        <v>31</v>
      </c>
      <c r="B12" s="6">
        <v>98503</v>
      </c>
      <c r="C12" s="5">
        <v>1019</v>
      </c>
      <c r="D12" s="5">
        <v>7957</v>
      </c>
      <c r="E12" s="5">
        <v>597</v>
      </c>
      <c r="F12" s="5">
        <v>0</v>
      </c>
      <c r="G12" s="5">
        <v>24688</v>
      </c>
      <c r="H12" s="5">
        <v>0</v>
      </c>
      <c r="I12" s="5">
        <v>0</v>
      </c>
      <c r="J12" s="5">
        <v>778</v>
      </c>
      <c r="K12" s="5">
        <v>2717</v>
      </c>
      <c r="L12" s="5">
        <v>5112</v>
      </c>
      <c r="M12" s="5">
        <v>11528</v>
      </c>
      <c r="N12" s="5">
        <v>0</v>
      </c>
      <c r="O12" s="5">
        <v>0</v>
      </c>
      <c r="P12" s="5">
        <v>4714</v>
      </c>
      <c r="Q12" s="5">
        <v>0</v>
      </c>
      <c r="R12" s="5">
        <v>8557</v>
      </c>
      <c r="S12" s="5">
        <v>0</v>
      </c>
      <c r="T12" s="5">
        <v>7581</v>
      </c>
      <c r="U12" s="5">
        <v>2430</v>
      </c>
      <c r="V12" s="5">
        <v>8350</v>
      </c>
      <c r="W12" s="5">
        <v>4152</v>
      </c>
      <c r="X12" s="5">
        <v>1625</v>
      </c>
      <c r="Y12" s="5">
        <v>6698</v>
      </c>
    </row>
    <row r="13" spans="1:25" ht="20.100000000000001" customHeight="1">
      <c r="A13" s="5" t="s">
        <v>32</v>
      </c>
      <c r="B13" s="6">
        <v>298013</v>
      </c>
      <c r="C13" s="5">
        <v>0</v>
      </c>
      <c r="D13" s="5">
        <v>19772</v>
      </c>
      <c r="E13" s="5">
        <v>0</v>
      </c>
      <c r="F13" s="5">
        <v>14091</v>
      </c>
      <c r="G13" s="5">
        <v>23383</v>
      </c>
      <c r="H13" s="5">
        <v>0</v>
      </c>
      <c r="I13" s="5">
        <v>27</v>
      </c>
      <c r="J13" s="5">
        <v>1700</v>
      </c>
      <c r="K13" s="5">
        <v>53856</v>
      </c>
      <c r="L13" s="5">
        <v>5820</v>
      </c>
      <c r="M13" s="5">
        <v>36352</v>
      </c>
      <c r="N13" s="5">
        <v>3228</v>
      </c>
      <c r="O13" s="5">
        <v>4322</v>
      </c>
      <c r="P13" s="5">
        <v>7116</v>
      </c>
      <c r="Q13" s="5">
        <v>1283</v>
      </c>
      <c r="R13" s="5">
        <v>33151</v>
      </c>
      <c r="S13" s="5">
        <v>11756</v>
      </c>
      <c r="T13" s="5">
        <v>14112</v>
      </c>
      <c r="U13" s="5">
        <v>9091</v>
      </c>
      <c r="V13" s="5">
        <v>17448</v>
      </c>
      <c r="W13" s="5">
        <v>18439</v>
      </c>
      <c r="X13" s="5">
        <v>0</v>
      </c>
      <c r="Y13" s="5">
        <v>23066</v>
      </c>
    </row>
    <row r="14" spans="1:25" ht="20.100000000000001" customHeight="1">
      <c r="A14" s="5" t="s">
        <v>33</v>
      </c>
      <c r="B14" s="6">
        <v>35482</v>
      </c>
      <c r="C14" s="5">
        <v>532</v>
      </c>
      <c r="D14" s="5">
        <v>0</v>
      </c>
      <c r="E14" s="5">
        <v>0</v>
      </c>
      <c r="F14" s="5">
        <v>0</v>
      </c>
      <c r="G14" s="5">
        <v>6091</v>
      </c>
      <c r="H14" s="5">
        <v>0</v>
      </c>
      <c r="I14" s="5">
        <v>0</v>
      </c>
      <c r="J14" s="5">
        <v>0</v>
      </c>
      <c r="K14" s="5">
        <v>9059</v>
      </c>
      <c r="L14" s="5">
        <v>0</v>
      </c>
      <c r="M14" s="5">
        <v>7778</v>
      </c>
      <c r="N14" s="5">
        <v>0</v>
      </c>
      <c r="O14" s="5">
        <v>0</v>
      </c>
      <c r="P14" s="5">
        <v>2723</v>
      </c>
      <c r="Q14" s="5">
        <v>0</v>
      </c>
      <c r="R14" s="5">
        <v>5571</v>
      </c>
      <c r="S14" s="5">
        <v>0</v>
      </c>
      <c r="T14" s="5">
        <v>3728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</row>
    <row r="15" spans="1:25" ht="20.100000000000001" customHeight="1">
      <c r="A15" s="5" t="s">
        <v>34</v>
      </c>
      <c r="B15" s="6">
        <v>86799</v>
      </c>
      <c r="C15" s="5">
        <v>762</v>
      </c>
      <c r="D15" s="5">
        <v>7773</v>
      </c>
      <c r="E15" s="5">
        <v>352</v>
      </c>
      <c r="F15" s="5">
        <v>0</v>
      </c>
      <c r="G15" s="5">
        <v>25459</v>
      </c>
      <c r="H15" s="5">
        <v>0</v>
      </c>
      <c r="I15" s="5">
        <v>0</v>
      </c>
      <c r="J15" s="5">
        <v>248</v>
      </c>
      <c r="K15" s="5">
        <v>4868</v>
      </c>
      <c r="L15" s="5">
        <v>6242</v>
      </c>
      <c r="M15" s="5">
        <v>6438</v>
      </c>
      <c r="N15" s="5">
        <v>0</v>
      </c>
      <c r="O15" s="5">
        <v>0</v>
      </c>
      <c r="P15" s="5">
        <v>4035</v>
      </c>
      <c r="Q15" s="5">
        <v>0</v>
      </c>
      <c r="R15" s="5">
        <v>6750</v>
      </c>
      <c r="S15" s="5">
        <v>0</v>
      </c>
      <c r="T15" s="5">
        <v>3175</v>
      </c>
      <c r="U15" s="5">
        <v>2605</v>
      </c>
      <c r="V15" s="5">
        <v>4579</v>
      </c>
      <c r="W15" s="5">
        <v>3010</v>
      </c>
      <c r="X15" s="5">
        <v>2096</v>
      </c>
      <c r="Y15" s="5">
        <v>8407</v>
      </c>
    </row>
    <row r="16" spans="1:25" ht="20.100000000000001" customHeight="1">
      <c r="A16" s="5" t="s">
        <v>35</v>
      </c>
      <c r="B16" s="6">
        <v>106828</v>
      </c>
      <c r="C16" s="5">
        <v>1613</v>
      </c>
      <c r="D16" s="5">
        <v>1694</v>
      </c>
      <c r="E16" s="5">
        <v>84</v>
      </c>
      <c r="F16" s="5">
        <v>0</v>
      </c>
      <c r="G16" s="5">
        <v>24214</v>
      </c>
      <c r="H16" s="5">
        <v>0</v>
      </c>
      <c r="I16" s="5">
        <v>0</v>
      </c>
      <c r="J16" s="5">
        <v>2504</v>
      </c>
      <c r="K16" s="5">
        <v>8126</v>
      </c>
      <c r="L16" s="5">
        <v>6912</v>
      </c>
      <c r="M16" s="5">
        <v>15507</v>
      </c>
      <c r="N16" s="5">
        <v>1493</v>
      </c>
      <c r="O16" s="5">
        <v>448</v>
      </c>
      <c r="P16" s="5">
        <v>4492</v>
      </c>
      <c r="Q16" s="5">
        <v>0</v>
      </c>
      <c r="R16" s="5">
        <v>5073</v>
      </c>
      <c r="S16" s="5">
        <v>1343</v>
      </c>
      <c r="T16" s="5">
        <v>3892</v>
      </c>
      <c r="U16" s="5">
        <v>4599</v>
      </c>
      <c r="V16" s="5">
        <v>13796</v>
      </c>
      <c r="W16" s="5">
        <v>3005</v>
      </c>
      <c r="X16" s="5">
        <v>1453</v>
      </c>
      <c r="Y16" s="5">
        <v>6580</v>
      </c>
    </row>
    <row r="17" spans="1:25" ht="20.100000000000001" customHeight="1">
      <c r="A17" s="5" t="s">
        <v>36</v>
      </c>
      <c r="B17" s="6">
        <f>203070-31</f>
        <v>203039</v>
      </c>
      <c r="C17" s="5">
        <v>5219</v>
      </c>
      <c r="D17" s="5">
        <v>8430</v>
      </c>
      <c r="E17" s="5">
        <v>938</v>
      </c>
      <c r="F17" s="5">
        <v>188</v>
      </c>
      <c r="G17" s="5">
        <v>43846</v>
      </c>
      <c r="H17" s="5">
        <v>0</v>
      </c>
      <c r="I17" s="5">
        <v>0</v>
      </c>
      <c r="J17" s="5">
        <v>1599</v>
      </c>
      <c r="K17" s="5">
        <v>14425</v>
      </c>
      <c r="L17" s="5">
        <v>15785</v>
      </c>
      <c r="M17" s="5">
        <v>25422</v>
      </c>
      <c r="N17" s="5">
        <v>429</v>
      </c>
      <c r="O17" s="5">
        <v>1742</v>
      </c>
      <c r="P17" s="5">
        <v>6875</v>
      </c>
      <c r="Q17" s="5">
        <v>0</v>
      </c>
      <c r="R17" s="5">
        <v>13821</v>
      </c>
      <c r="S17" s="5">
        <v>0</v>
      </c>
      <c r="T17" s="5">
        <v>13886</v>
      </c>
      <c r="U17" s="5">
        <v>5832</v>
      </c>
      <c r="V17" s="5">
        <v>16884</v>
      </c>
      <c r="W17" s="5">
        <v>9192</v>
      </c>
      <c r="X17" s="5">
        <v>4277</v>
      </c>
      <c r="Y17" s="5">
        <v>14249</v>
      </c>
    </row>
    <row r="18" spans="1:25" ht="20.100000000000001" customHeight="1">
      <c r="A18" s="5" t="s">
        <v>37</v>
      </c>
      <c r="B18" s="6">
        <v>115406</v>
      </c>
      <c r="C18" s="5">
        <v>1895</v>
      </c>
      <c r="D18" s="5">
        <v>5144</v>
      </c>
      <c r="E18" s="5">
        <v>0</v>
      </c>
      <c r="F18" s="5">
        <v>2103</v>
      </c>
      <c r="G18" s="5">
        <v>9680</v>
      </c>
      <c r="H18" s="5">
        <v>0</v>
      </c>
      <c r="I18" s="5">
        <v>164</v>
      </c>
      <c r="J18" s="5">
        <v>2315</v>
      </c>
      <c r="K18" s="5">
        <v>8642</v>
      </c>
      <c r="L18" s="5">
        <v>8037</v>
      </c>
      <c r="M18" s="5">
        <v>14269</v>
      </c>
      <c r="N18" s="5">
        <v>279</v>
      </c>
      <c r="O18" s="5">
        <v>920</v>
      </c>
      <c r="P18" s="5">
        <v>4709</v>
      </c>
      <c r="Q18" s="5">
        <v>1063</v>
      </c>
      <c r="R18" s="5">
        <v>10050</v>
      </c>
      <c r="S18" s="5">
        <v>1061</v>
      </c>
      <c r="T18" s="5">
        <v>9559</v>
      </c>
      <c r="U18" s="5">
        <v>0</v>
      </c>
      <c r="V18" s="5">
        <v>10958</v>
      </c>
      <c r="W18" s="5">
        <v>10679</v>
      </c>
      <c r="X18" s="5">
        <v>3580</v>
      </c>
      <c r="Y18" s="5">
        <v>10299</v>
      </c>
    </row>
    <row r="19" spans="1:25" ht="20.100000000000001" customHeight="1">
      <c r="A19" s="5" t="s">
        <v>38</v>
      </c>
      <c r="B19" s="6">
        <f>289979-216</f>
        <v>289763</v>
      </c>
      <c r="C19" s="5">
        <v>7872</v>
      </c>
      <c r="D19" s="5">
        <v>8525</v>
      </c>
      <c r="E19" s="5">
        <v>3204</v>
      </c>
      <c r="F19" s="5">
        <v>3338</v>
      </c>
      <c r="G19" s="5">
        <v>40417</v>
      </c>
      <c r="H19" s="5">
        <v>0</v>
      </c>
      <c r="I19" s="5">
        <v>24</v>
      </c>
      <c r="J19" s="5">
        <v>5646</v>
      </c>
      <c r="K19" s="5">
        <v>23733</v>
      </c>
      <c r="L19" s="5">
        <v>14905</v>
      </c>
      <c r="M19" s="5">
        <v>24234</v>
      </c>
      <c r="N19" s="5">
        <v>4518</v>
      </c>
      <c r="O19" s="5">
        <v>2259</v>
      </c>
      <c r="P19" s="5">
        <v>14297</v>
      </c>
      <c r="Q19" s="5">
        <v>2361</v>
      </c>
      <c r="R19" s="5">
        <v>26520</v>
      </c>
      <c r="S19" s="5">
        <v>8099</v>
      </c>
      <c r="T19" s="5">
        <v>29261</v>
      </c>
      <c r="U19" s="5">
        <v>8787</v>
      </c>
      <c r="V19" s="5">
        <v>15136</v>
      </c>
      <c r="W19" s="5">
        <v>13758</v>
      </c>
      <c r="X19" s="5">
        <v>7204</v>
      </c>
      <c r="Y19" s="5">
        <v>25665</v>
      </c>
    </row>
    <row r="20" spans="1:25" ht="20.100000000000001" customHeight="1">
      <c r="A20" s="5" t="s">
        <v>39</v>
      </c>
      <c r="B20" s="6">
        <f>149010-9</f>
        <v>149001</v>
      </c>
      <c r="C20" s="5">
        <v>1565</v>
      </c>
      <c r="D20" s="5">
        <v>4904</v>
      </c>
      <c r="E20" s="5">
        <v>2</v>
      </c>
      <c r="F20" s="5">
        <v>1988</v>
      </c>
      <c r="G20" s="5">
        <v>41081</v>
      </c>
      <c r="H20" s="5">
        <v>0</v>
      </c>
      <c r="I20" s="5">
        <v>0</v>
      </c>
      <c r="J20" s="5">
        <v>1691</v>
      </c>
      <c r="K20" s="5">
        <v>9987</v>
      </c>
      <c r="L20" s="5">
        <v>6604</v>
      </c>
      <c r="M20" s="5">
        <v>13169</v>
      </c>
      <c r="N20" s="5">
        <v>0</v>
      </c>
      <c r="O20" s="5">
        <v>0</v>
      </c>
      <c r="P20" s="5">
        <v>7148</v>
      </c>
      <c r="Q20" s="5">
        <v>4694</v>
      </c>
      <c r="R20" s="5">
        <v>11153</v>
      </c>
      <c r="S20" s="5">
        <v>0</v>
      </c>
      <c r="T20" s="5">
        <v>10434</v>
      </c>
      <c r="U20" s="5">
        <v>5455</v>
      </c>
      <c r="V20" s="5">
        <v>11284</v>
      </c>
      <c r="W20" s="5">
        <v>6151</v>
      </c>
      <c r="X20" s="5">
        <v>1938</v>
      </c>
      <c r="Y20" s="5">
        <v>9753</v>
      </c>
    </row>
    <row r="21" spans="1:25" ht="20.100000000000001" customHeight="1">
      <c r="A21" s="5" t="s">
        <v>40</v>
      </c>
      <c r="B21" s="6">
        <f>136613-8</f>
        <v>136605</v>
      </c>
      <c r="C21" s="5">
        <v>3352</v>
      </c>
      <c r="D21" s="5">
        <v>7406</v>
      </c>
      <c r="E21" s="5">
        <v>516</v>
      </c>
      <c r="F21" s="5">
        <v>0</v>
      </c>
      <c r="G21" s="5">
        <v>14748</v>
      </c>
      <c r="H21" s="5">
        <v>0</v>
      </c>
      <c r="I21" s="5">
        <v>0</v>
      </c>
      <c r="J21" s="5">
        <v>976</v>
      </c>
      <c r="K21" s="5">
        <v>12002</v>
      </c>
      <c r="L21" s="5">
        <v>4288</v>
      </c>
      <c r="M21" s="5">
        <v>21567</v>
      </c>
      <c r="N21" s="5">
        <v>0</v>
      </c>
      <c r="O21" s="5">
        <v>0</v>
      </c>
      <c r="P21" s="5">
        <v>7515</v>
      </c>
      <c r="Q21" s="5">
        <v>0</v>
      </c>
      <c r="R21" s="5">
        <v>9800</v>
      </c>
      <c r="S21" s="5">
        <v>0</v>
      </c>
      <c r="T21" s="5">
        <v>13076</v>
      </c>
      <c r="U21" s="5">
        <v>8519</v>
      </c>
      <c r="V21" s="5">
        <v>8012</v>
      </c>
      <c r="W21" s="5">
        <v>12494</v>
      </c>
      <c r="X21" s="5">
        <v>1174</v>
      </c>
      <c r="Y21" s="5">
        <v>11160</v>
      </c>
    </row>
    <row r="22" spans="1:25" ht="20.100000000000001" customHeight="1">
      <c r="A22" s="5" t="s">
        <v>41</v>
      </c>
      <c r="B22" s="6">
        <v>11742</v>
      </c>
      <c r="C22" s="5">
        <v>0</v>
      </c>
      <c r="D22" s="5">
        <v>1294</v>
      </c>
      <c r="E22" s="5">
        <v>0</v>
      </c>
      <c r="F22" s="5">
        <v>0</v>
      </c>
      <c r="G22" s="5">
        <v>2223</v>
      </c>
      <c r="H22" s="5">
        <v>0</v>
      </c>
      <c r="I22" s="5">
        <v>0</v>
      </c>
      <c r="J22" s="5">
        <v>0</v>
      </c>
      <c r="K22" s="5">
        <v>3138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3688</v>
      </c>
      <c r="S22" s="5">
        <v>0</v>
      </c>
      <c r="T22" s="5">
        <v>0</v>
      </c>
      <c r="U22" s="5">
        <v>0</v>
      </c>
      <c r="V22" s="5">
        <v>0</v>
      </c>
      <c r="W22" s="5">
        <v>1399</v>
      </c>
      <c r="X22" s="5">
        <v>0</v>
      </c>
      <c r="Y22" s="5">
        <v>0</v>
      </c>
    </row>
    <row r="23" spans="1:25" ht="20.100000000000001" customHeight="1">
      <c r="A23" s="5" t="s">
        <v>42</v>
      </c>
      <c r="B23" s="6">
        <v>122385</v>
      </c>
      <c r="C23" s="5">
        <v>0</v>
      </c>
      <c r="D23" s="5">
        <v>5342</v>
      </c>
      <c r="E23" s="5">
        <v>0</v>
      </c>
      <c r="F23" s="5">
        <v>0</v>
      </c>
      <c r="G23" s="5">
        <v>15005</v>
      </c>
      <c r="H23" s="5">
        <v>0</v>
      </c>
      <c r="I23" s="5">
        <v>0</v>
      </c>
      <c r="J23" s="5">
        <v>1951</v>
      </c>
      <c r="K23" s="5">
        <v>21470</v>
      </c>
      <c r="L23" s="5">
        <v>0</v>
      </c>
      <c r="M23" s="5">
        <v>23154</v>
      </c>
      <c r="N23" s="5">
        <v>0</v>
      </c>
      <c r="O23" s="5">
        <v>0</v>
      </c>
      <c r="P23" s="5">
        <v>4310</v>
      </c>
      <c r="Q23" s="5">
        <v>0</v>
      </c>
      <c r="R23" s="5">
        <v>15696</v>
      </c>
      <c r="S23" s="5">
        <v>0</v>
      </c>
      <c r="T23" s="5">
        <v>12200</v>
      </c>
      <c r="U23" s="5">
        <v>7823</v>
      </c>
      <c r="V23" s="5">
        <v>9575</v>
      </c>
      <c r="W23" s="5">
        <v>3858</v>
      </c>
      <c r="X23" s="5">
        <v>2001</v>
      </c>
      <c r="Y23" s="5">
        <v>0</v>
      </c>
    </row>
    <row r="24" spans="1:25" ht="20.100000000000001" customHeight="1">
      <c r="A24" s="5" t="s">
        <v>43</v>
      </c>
      <c r="B24" s="6">
        <v>80392</v>
      </c>
      <c r="C24" s="5">
        <v>891</v>
      </c>
      <c r="D24" s="5">
        <v>4650</v>
      </c>
      <c r="E24" s="5">
        <v>0</v>
      </c>
      <c r="F24" s="5">
        <v>0</v>
      </c>
      <c r="G24" s="5">
        <v>5744</v>
      </c>
      <c r="H24" s="5">
        <v>0</v>
      </c>
      <c r="I24" s="5">
        <v>0</v>
      </c>
      <c r="J24" s="5">
        <v>2729</v>
      </c>
      <c r="K24" s="5">
        <v>9974</v>
      </c>
      <c r="L24" s="5">
        <v>0</v>
      </c>
      <c r="M24" s="5">
        <v>6545</v>
      </c>
      <c r="N24" s="5">
        <v>0</v>
      </c>
      <c r="O24" s="5">
        <v>0</v>
      </c>
      <c r="P24" s="5">
        <v>3783</v>
      </c>
      <c r="Q24" s="5">
        <v>0</v>
      </c>
      <c r="R24" s="5">
        <v>8784</v>
      </c>
      <c r="S24" s="5">
        <v>3970</v>
      </c>
      <c r="T24" s="5">
        <v>7743</v>
      </c>
      <c r="U24" s="5">
        <v>8489</v>
      </c>
      <c r="V24" s="5">
        <v>6052</v>
      </c>
      <c r="W24" s="5">
        <v>5255</v>
      </c>
      <c r="X24" s="5">
        <v>1038</v>
      </c>
      <c r="Y24" s="5">
        <v>4745</v>
      </c>
    </row>
    <row r="25" spans="1:25" ht="20.100000000000001" customHeight="1">
      <c r="A25" s="5" t="s">
        <v>44</v>
      </c>
      <c r="B25" s="6">
        <f>121617-4</f>
        <v>121613</v>
      </c>
      <c r="C25" s="5">
        <v>3085</v>
      </c>
      <c r="D25" s="5">
        <v>4855</v>
      </c>
      <c r="E25" s="5">
        <v>1642</v>
      </c>
      <c r="F25" s="5">
        <v>0</v>
      </c>
      <c r="G25" s="5">
        <v>36450</v>
      </c>
      <c r="H25" s="5">
        <v>0</v>
      </c>
      <c r="I25" s="5">
        <v>0</v>
      </c>
      <c r="J25" s="5">
        <v>1079</v>
      </c>
      <c r="K25" s="5">
        <v>6430</v>
      </c>
      <c r="L25" s="5">
        <v>9881</v>
      </c>
      <c r="M25" s="5">
        <v>11146</v>
      </c>
      <c r="N25" s="5">
        <v>0</v>
      </c>
      <c r="O25" s="5">
        <v>0</v>
      </c>
      <c r="P25" s="5">
        <v>4793</v>
      </c>
      <c r="Q25" s="5">
        <v>0</v>
      </c>
      <c r="R25" s="5">
        <v>7930</v>
      </c>
      <c r="S25" s="5">
        <v>0</v>
      </c>
      <c r="T25" s="5">
        <v>8511</v>
      </c>
      <c r="U25" s="5">
        <v>2191</v>
      </c>
      <c r="V25" s="5">
        <v>9008</v>
      </c>
      <c r="W25" s="5">
        <v>5265</v>
      </c>
      <c r="X25" s="5">
        <v>3829</v>
      </c>
      <c r="Y25" s="5">
        <v>5518</v>
      </c>
    </row>
  </sheetData>
  <printOptions gridLines="1"/>
  <pageMargins left="0.7" right="0.7" top="0.75" bottom="0.75" header="0.3" footer="0.3"/>
  <pageSetup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26"/>
  <sheetViews>
    <sheetView workbookViewId="0">
      <selection activeCell="H15" sqref="H15"/>
    </sheetView>
  </sheetViews>
  <sheetFormatPr defaultRowHeight="15"/>
  <cols>
    <col min="1" max="1" width="47.140625" customWidth="1"/>
    <col min="2" max="2" width="16.85546875" customWidth="1"/>
    <col min="3" max="25" width="13.42578125" customWidth="1"/>
    <col min="34" max="34" width="28.5703125" customWidth="1"/>
  </cols>
  <sheetData>
    <row r="1" spans="1:25" ht="20.100000000000001" customHeight="1">
      <c r="A1" s="1" t="s">
        <v>0</v>
      </c>
    </row>
    <row r="2" spans="1:25" ht="17.850000000000001" customHeight="1">
      <c r="A2" s="1" t="s">
        <v>46</v>
      </c>
    </row>
    <row r="3" spans="1:25" ht="39.950000000000003" customHeight="1" thickBot="1">
      <c r="A3" s="2" t="s">
        <v>2</v>
      </c>
      <c r="B3" s="2" t="s">
        <v>3</v>
      </c>
      <c r="C3" s="2" t="s">
        <v>57</v>
      </c>
      <c r="D3" s="2" t="s">
        <v>4</v>
      </c>
      <c r="E3" s="2" t="s">
        <v>58</v>
      </c>
      <c r="F3" s="2" t="s">
        <v>22</v>
      </c>
      <c r="G3" s="2" t="s">
        <v>17</v>
      </c>
      <c r="H3" s="2" t="s">
        <v>5</v>
      </c>
      <c r="I3" s="2" t="s">
        <v>16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59</v>
      </c>
      <c r="O3" s="2" t="s">
        <v>10</v>
      </c>
      <c r="P3" s="2" t="s">
        <v>18</v>
      </c>
      <c r="Q3" s="2" t="s">
        <v>60</v>
      </c>
      <c r="R3" s="2" t="s">
        <v>12</v>
      </c>
      <c r="S3" s="2" t="s">
        <v>20</v>
      </c>
      <c r="T3" s="2" t="s">
        <v>11</v>
      </c>
      <c r="U3" s="2" t="s">
        <v>13</v>
      </c>
      <c r="V3" s="2" t="s">
        <v>14</v>
      </c>
      <c r="W3" s="2" t="s">
        <v>21</v>
      </c>
      <c r="X3" s="2" t="s">
        <v>61</v>
      </c>
      <c r="Y3" s="2" t="s">
        <v>15</v>
      </c>
    </row>
    <row r="4" spans="1:25" ht="20.100000000000001" customHeight="1" thickTop="1">
      <c r="A4" s="3" t="s">
        <v>23</v>
      </c>
      <c r="B4" s="4">
        <f>5226297+33654+1586</f>
        <v>5261537</v>
      </c>
      <c r="C4" s="4">
        <f>113739-21032</f>
        <v>92707</v>
      </c>
      <c r="D4" s="4">
        <v>286745</v>
      </c>
      <c r="E4" s="4">
        <v>28565</v>
      </c>
      <c r="F4" s="4">
        <v>26217</v>
      </c>
      <c r="G4" s="4">
        <v>1071980</v>
      </c>
      <c r="H4" s="4">
        <f>396095+33654+1586</f>
        <v>431335</v>
      </c>
      <c r="I4" s="4">
        <v>288</v>
      </c>
      <c r="J4" s="4">
        <v>62164</v>
      </c>
      <c r="K4" s="4">
        <f>559109+21032</f>
        <v>580141</v>
      </c>
      <c r="L4" s="4">
        <v>170120</v>
      </c>
      <c r="M4" s="4">
        <v>512608</v>
      </c>
      <c r="N4" s="4">
        <v>18001</v>
      </c>
      <c r="O4" s="4">
        <v>27233</v>
      </c>
      <c r="P4" s="4">
        <v>227685</v>
      </c>
      <c r="Q4" s="4">
        <v>187146</v>
      </c>
      <c r="R4" s="4">
        <v>437283</v>
      </c>
      <c r="S4" s="4">
        <v>53712</v>
      </c>
      <c r="T4" s="4">
        <v>265039</v>
      </c>
      <c r="U4" s="4">
        <v>142193</v>
      </c>
      <c r="V4" s="4">
        <v>221660</v>
      </c>
      <c r="W4" s="4">
        <v>255573</v>
      </c>
      <c r="X4" s="4">
        <v>104927</v>
      </c>
      <c r="Y4" s="4">
        <v>58215</v>
      </c>
    </row>
    <row r="5" spans="1:25" ht="20.100000000000001" customHeight="1">
      <c r="A5" s="5" t="s">
        <v>24</v>
      </c>
      <c r="B5" s="6">
        <f>1962814+33654+622</f>
        <v>1997090</v>
      </c>
      <c r="C5" s="5">
        <v>28562</v>
      </c>
      <c r="D5" s="5">
        <v>110842</v>
      </c>
      <c r="E5" s="5">
        <v>13036</v>
      </c>
      <c r="F5" s="5">
        <v>12603</v>
      </c>
      <c r="G5" s="5">
        <v>300465</v>
      </c>
      <c r="H5" s="5">
        <f>147050+33654+622</f>
        <v>181326</v>
      </c>
      <c r="I5" s="5">
        <v>77</v>
      </c>
      <c r="J5" s="5">
        <v>27377</v>
      </c>
      <c r="K5" s="5">
        <v>230721</v>
      </c>
      <c r="L5" s="5">
        <v>36441</v>
      </c>
      <c r="M5" s="5">
        <v>246296</v>
      </c>
      <c r="N5" s="5">
        <v>6934</v>
      </c>
      <c r="O5" s="5">
        <v>14702</v>
      </c>
      <c r="P5" s="5">
        <v>69968</v>
      </c>
      <c r="Q5" s="5">
        <v>134020</v>
      </c>
      <c r="R5" s="5">
        <v>151916</v>
      </c>
      <c r="S5" s="5">
        <v>18445</v>
      </c>
      <c r="T5" s="5">
        <v>88313</v>
      </c>
      <c r="U5" s="5">
        <v>35323</v>
      </c>
      <c r="V5" s="5">
        <v>75971</v>
      </c>
      <c r="W5" s="5">
        <v>138980</v>
      </c>
      <c r="X5" s="5">
        <v>59795</v>
      </c>
      <c r="Y5" s="5">
        <v>14977</v>
      </c>
    </row>
    <row r="6" spans="1:25" ht="20.100000000000001" customHeight="1">
      <c r="A6" s="5" t="s">
        <v>25</v>
      </c>
      <c r="B6" s="6">
        <v>49066</v>
      </c>
      <c r="C6" s="5">
        <v>0</v>
      </c>
      <c r="D6" s="5">
        <v>9238</v>
      </c>
      <c r="E6" s="5">
        <v>0</v>
      </c>
      <c r="F6" s="5">
        <v>0</v>
      </c>
      <c r="G6" s="5">
        <v>22392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9240</v>
      </c>
      <c r="Q6" s="5">
        <v>0</v>
      </c>
      <c r="R6" s="5">
        <v>2747</v>
      </c>
      <c r="S6" s="5">
        <v>0</v>
      </c>
      <c r="T6" s="5">
        <v>0</v>
      </c>
      <c r="U6" s="5">
        <v>0</v>
      </c>
      <c r="V6" s="5">
        <v>0</v>
      </c>
      <c r="W6" s="5">
        <v>5449</v>
      </c>
      <c r="X6" s="5">
        <v>0</v>
      </c>
      <c r="Y6" s="5">
        <v>0</v>
      </c>
    </row>
    <row r="7" spans="1:25" ht="20.100000000000001" customHeight="1">
      <c r="A7" s="5" t="s">
        <v>26</v>
      </c>
      <c r="B7" s="6">
        <f>141169+20</f>
        <v>141189</v>
      </c>
      <c r="C7" s="5">
        <v>2662</v>
      </c>
      <c r="D7" s="5">
        <v>9849</v>
      </c>
      <c r="E7" s="5">
        <v>626</v>
      </c>
      <c r="F7" s="5">
        <v>0</v>
      </c>
      <c r="G7" s="5">
        <v>36412</v>
      </c>
      <c r="H7" s="5">
        <f>22699+20</f>
        <v>22719</v>
      </c>
      <c r="I7" s="5">
        <v>38</v>
      </c>
      <c r="J7" s="5">
        <v>0</v>
      </c>
      <c r="K7" s="5">
        <v>12769</v>
      </c>
      <c r="L7" s="5">
        <v>6705</v>
      </c>
      <c r="M7" s="5">
        <v>9533</v>
      </c>
      <c r="N7" s="5">
        <v>0</v>
      </c>
      <c r="O7" s="5">
        <v>0</v>
      </c>
      <c r="P7" s="5">
        <v>8286</v>
      </c>
      <c r="Q7" s="5">
        <v>0</v>
      </c>
      <c r="R7" s="5">
        <v>10032</v>
      </c>
      <c r="S7" s="5">
        <v>0</v>
      </c>
      <c r="T7" s="5">
        <v>7851</v>
      </c>
      <c r="U7" s="5">
        <v>2034</v>
      </c>
      <c r="V7" s="5">
        <v>5985</v>
      </c>
      <c r="W7" s="5">
        <v>2922</v>
      </c>
      <c r="X7" s="5">
        <v>958</v>
      </c>
      <c r="Y7" s="5">
        <v>1808</v>
      </c>
    </row>
    <row r="8" spans="1:25" ht="20.100000000000001" customHeight="1">
      <c r="A8" s="5" t="s">
        <v>27</v>
      </c>
      <c r="B8" s="6">
        <v>179338</v>
      </c>
      <c r="C8" s="5">
        <f>31116-21032</f>
        <v>10084</v>
      </c>
      <c r="D8" s="5">
        <v>8563</v>
      </c>
      <c r="E8" s="5">
        <v>0</v>
      </c>
      <c r="F8" s="5">
        <v>0</v>
      </c>
      <c r="G8" s="5">
        <v>56023</v>
      </c>
      <c r="H8" s="5">
        <v>7336</v>
      </c>
      <c r="I8" s="5">
        <v>0</v>
      </c>
      <c r="J8" s="5">
        <v>1489</v>
      </c>
      <c r="K8" s="5">
        <f>1775+21032</f>
        <v>22807</v>
      </c>
      <c r="L8" s="5">
        <v>0</v>
      </c>
      <c r="M8" s="5">
        <v>16931</v>
      </c>
      <c r="N8" s="5">
        <v>0</v>
      </c>
      <c r="O8" s="5">
        <v>0</v>
      </c>
      <c r="P8" s="5">
        <v>8459</v>
      </c>
      <c r="Q8" s="5">
        <v>0</v>
      </c>
      <c r="R8" s="5">
        <v>15741</v>
      </c>
      <c r="S8" s="5">
        <v>0</v>
      </c>
      <c r="T8" s="5">
        <v>6369</v>
      </c>
      <c r="U8" s="5">
        <v>7535</v>
      </c>
      <c r="V8" s="5">
        <v>4351</v>
      </c>
      <c r="W8" s="5">
        <v>12052</v>
      </c>
      <c r="X8" s="5">
        <v>0</v>
      </c>
      <c r="Y8" s="5">
        <v>1598</v>
      </c>
    </row>
    <row r="9" spans="1:25" ht="20.100000000000001" customHeight="1">
      <c r="A9" s="5" t="s">
        <v>28</v>
      </c>
      <c r="B9" s="6">
        <f>237653+1</f>
        <v>237654</v>
      </c>
      <c r="C9" s="5">
        <v>7176</v>
      </c>
      <c r="D9" s="5">
        <v>14984</v>
      </c>
      <c r="E9" s="5">
        <v>2601</v>
      </c>
      <c r="F9" s="5">
        <v>364</v>
      </c>
      <c r="G9" s="5">
        <v>82443</v>
      </c>
      <c r="H9" s="5">
        <f>14048+1</f>
        <v>14049</v>
      </c>
      <c r="I9" s="5">
        <v>0</v>
      </c>
      <c r="J9" s="5">
        <v>2814</v>
      </c>
      <c r="K9" s="5">
        <v>15719</v>
      </c>
      <c r="L9" s="5">
        <v>18254</v>
      </c>
      <c r="M9" s="5">
        <v>14139</v>
      </c>
      <c r="N9" s="5">
        <v>0</v>
      </c>
      <c r="O9" s="5">
        <v>93</v>
      </c>
      <c r="P9" s="5">
        <v>10521</v>
      </c>
      <c r="Q9" s="5">
        <v>0</v>
      </c>
      <c r="R9" s="5">
        <v>16585</v>
      </c>
      <c r="S9" s="5">
        <v>0</v>
      </c>
      <c r="T9" s="5">
        <v>12650</v>
      </c>
      <c r="U9" s="5">
        <v>5967</v>
      </c>
      <c r="V9" s="5">
        <v>4903</v>
      </c>
      <c r="W9" s="5">
        <v>6445</v>
      </c>
      <c r="X9" s="5">
        <v>4890</v>
      </c>
      <c r="Y9" s="5">
        <v>3057</v>
      </c>
    </row>
    <row r="10" spans="1:25" ht="20.100000000000001" customHeight="1">
      <c r="A10" s="5" t="s">
        <v>29</v>
      </c>
      <c r="B10" s="6">
        <f>236806+666</f>
        <v>237472</v>
      </c>
      <c r="C10" s="5">
        <v>2608</v>
      </c>
      <c r="D10" s="5">
        <v>7084</v>
      </c>
      <c r="E10" s="5">
        <v>2038</v>
      </c>
      <c r="F10" s="5">
        <v>0</v>
      </c>
      <c r="G10" s="5">
        <v>70912</v>
      </c>
      <c r="H10" s="5">
        <f>20374+666</f>
        <v>21040</v>
      </c>
      <c r="I10" s="5">
        <v>0</v>
      </c>
      <c r="J10" s="5">
        <v>4637</v>
      </c>
      <c r="K10" s="5">
        <v>21995</v>
      </c>
      <c r="L10" s="5">
        <v>10161</v>
      </c>
      <c r="M10" s="5">
        <v>20243</v>
      </c>
      <c r="N10" s="5">
        <v>0</v>
      </c>
      <c r="O10" s="5">
        <v>1723</v>
      </c>
      <c r="P10" s="5">
        <v>8483</v>
      </c>
      <c r="Q10" s="5">
        <v>4917</v>
      </c>
      <c r="R10" s="5">
        <v>14553</v>
      </c>
      <c r="S10" s="5">
        <v>0</v>
      </c>
      <c r="T10" s="5">
        <v>12195</v>
      </c>
      <c r="U10" s="5">
        <v>9412</v>
      </c>
      <c r="V10" s="5">
        <v>12732</v>
      </c>
      <c r="W10" s="5">
        <v>4296</v>
      </c>
      <c r="X10" s="5">
        <v>5159</v>
      </c>
      <c r="Y10" s="5">
        <v>3284</v>
      </c>
    </row>
    <row r="11" spans="1:25" ht="20.100000000000001" customHeight="1">
      <c r="A11" s="5" t="s">
        <v>30</v>
      </c>
      <c r="B11" s="6">
        <f>122296+9</f>
        <v>122305</v>
      </c>
      <c r="C11" s="5">
        <v>3128</v>
      </c>
      <c r="D11" s="5">
        <v>2093</v>
      </c>
      <c r="E11" s="5">
        <v>777</v>
      </c>
      <c r="F11" s="5">
        <v>0</v>
      </c>
      <c r="G11" s="5">
        <v>47601</v>
      </c>
      <c r="H11" s="5">
        <f>9655+9</f>
        <v>9664</v>
      </c>
      <c r="I11" s="5">
        <v>0</v>
      </c>
      <c r="J11" s="5">
        <v>1557</v>
      </c>
      <c r="K11" s="5">
        <v>5878</v>
      </c>
      <c r="L11" s="5">
        <v>5443</v>
      </c>
      <c r="M11" s="5">
        <v>12051</v>
      </c>
      <c r="N11" s="5">
        <v>0</v>
      </c>
      <c r="O11" s="5">
        <v>0</v>
      </c>
      <c r="P11" s="5">
        <v>6036</v>
      </c>
      <c r="Q11" s="5">
        <v>0</v>
      </c>
      <c r="R11" s="5">
        <v>7554</v>
      </c>
      <c r="S11" s="5">
        <v>0</v>
      </c>
      <c r="T11" s="5">
        <v>5191</v>
      </c>
      <c r="U11" s="5">
        <v>5626</v>
      </c>
      <c r="V11" s="5">
        <v>1520</v>
      </c>
      <c r="W11" s="5">
        <v>5433</v>
      </c>
      <c r="X11" s="5">
        <v>1748</v>
      </c>
      <c r="Y11" s="5">
        <v>1005</v>
      </c>
    </row>
    <row r="12" spans="1:25" ht="20.100000000000001" customHeight="1">
      <c r="A12" s="5" t="s">
        <v>31</v>
      </c>
      <c r="B12" s="6">
        <v>131894</v>
      </c>
      <c r="C12" s="5">
        <v>1958</v>
      </c>
      <c r="D12" s="5">
        <v>10803</v>
      </c>
      <c r="E12" s="5">
        <v>532</v>
      </c>
      <c r="F12" s="5">
        <v>0</v>
      </c>
      <c r="G12" s="5">
        <v>45931</v>
      </c>
      <c r="H12" s="5">
        <v>6475</v>
      </c>
      <c r="I12" s="5">
        <v>0</v>
      </c>
      <c r="J12" s="5">
        <v>743</v>
      </c>
      <c r="K12" s="5">
        <v>4035</v>
      </c>
      <c r="L12" s="5">
        <v>6481</v>
      </c>
      <c r="M12" s="5">
        <v>9793</v>
      </c>
      <c r="N12" s="5">
        <v>0</v>
      </c>
      <c r="O12" s="5">
        <v>0</v>
      </c>
      <c r="P12" s="5">
        <v>6540</v>
      </c>
      <c r="Q12" s="5">
        <v>0</v>
      </c>
      <c r="R12" s="5">
        <v>12873</v>
      </c>
      <c r="S12" s="5">
        <v>0</v>
      </c>
      <c r="T12" s="5">
        <v>8494</v>
      </c>
      <c r="U12" s="5">
        <v>3577</v>
      </c>
      <c r="V12" s="5">
        <v>6598</v>
      </c>
      <c r="W12" s="5">
        <v>3055</v>
      </c>
      <c r="X12" s="5">
        <v>1968</v>
      </c>
      <c r="Y12" s="5">
        <v>2038</v>
      </c>
    </row>
    <row r="13" spans="1:25" ht="20.100000000000001" customHeight="1">
      <c r="A13" s="5" t="s">
        <v>32</v>
      </c>
      <c r="B13" s="6">
        <v>368272</v>
      </c>
      <c r="C13" s="5">
        <v>0</v>
      </c>
      <c r="D13" s="5">
        <v>29157</v>
      </c>
      <c r="E13" s="5">
        <v>0</v>
      </c>
      <c r="F13" s="5">
        <v>8971</v>
      </c>
      <c r="G13" s="5">
        <v>42135</v>
      </c>
      <c r="H13" s="5">
        <v>25401</v>
      </c>
      <c r="I13" s="5">
        <v>16</v>
      </c>
      <c r="J13" s="5">
        <v>1894</v>
      </c>
      <c r="K13" s="5">
        <v>70107</v>
      </c>
      <c r="L13" s="5">
        <v>6856</v>
      </c>
      <c r="M13" s="5">
        <v>34043</v>
      </c>
      <c r="N13" s="5">
        <v>3868</v>
      </c>
      <c r="O13" s="5">
        <v>5212</v>
      </c>
      <c r="P13" s="5">
        <v>9538</v>
      </c>
      <c r="Q13" s="5">
        <v>7390</v>
      </c>
      <c r="R13" s="5">
        <v>41985</v>
      </c>
      <c r="S13" s="5">
        <v>15025</v>
      </c>
      <c r="T13" s="5">
        <v>13640</v>
      </c>
      <c r="U13" s="5">
        <v>10368</v>
      </c>
      <c r="V13" s="5">
        <v>15710</v>
      </c>
      <c r="W13" s="5">
        <v>20659</v>
      </c>
      <c r="X13" s="5">
        <v>0</v>
      </c>
      <c r="Y13" s="5">
        <v>6297</v>
      </c>
    </row>
    <row r="14" spans="1:25" ht="20.100000000000001" customHeight="1">
      <c r="A14" s="5" t="s">
        <v>33</v>
      </c>
      <c r="B14" s="6">
        <v>44470</v>
      </c>
      <c r="C14" s="5">
        <v>532</v>
      </c>
      <c r="D14" s="5">
        <v>0</v>
      </c>
      <c r="E14" s="5">
        <v>0</v>
      </c>
      <c r="F14" s="5">
        <v>0</v>
      </c>
      <c r="G14" s="5">
        <v>6091</v>
      </c>
      <c r="H14" s="5">
        <v>4858</v>
      </c>
      <c r="I14" s="5">
        <v>0</v>
      </c>
      <c r="J14" s="5">
        <v>0</v>
      </c>
      <c r="K14" s="5">
        <v>9059</v>
      </c>
      <c r="L14" s="5">
        <v>0</v>
      </c>
      <c r="M14" s="5">
        <v>7778</v>
      </c>
      <c r="N14" s="5">
        <v>0</v>
      </c>
      <c r="O14" s="5">
        <v>0</v>
      </c>
      <c r="P14" s="5">
        <v>2723</v>
      </c>
      <c r="Q14" s="5">
        <v>0</v>
      </c>
      <c r="R14" s="5">
        <v>5571</v>
      </c>
      <c r="S14" s="5">
        <v>0</v>
      </c>
      <c r="T14" s="5">
        <v>3728</v>
      </c>
      <c r="U14" s="5">
        <v>0</v>
      </c>
      <c r="V14" s="5">
        <v>2779</v>
      </c>
      <c r="W14" s="5">
        <v>1351</v>
      </c>
      <c r="X14" s="5">
        <v>0</v>
      </c>
      <c r="Y14" s="5">
        <v>0</v>
      </c>
    </row>
    <row r="15" spans="1:25" ht="20.100000000000001" customHeight="1">
      <c r="A15" s="5" t="s">
        <v>34</v>
      </c>
      <c r="B15" s="6">
        <v>102785</v>
      </c>
      <c r="C15" s="5">
        <v>861</v>
      </c>
      <c r="D15" s="5">
        <v>10726</v>
      </c>
      <c r="E15" s="5">
        <v>346</v>
      </c>
      <c r="F15" s="5">
        <v>0</v>
      </c>
      <c r="G15" s="5">
        <v>35669</v>
      </c>
      <c r="H15" s="5">
        <v>4418</v>
      </c>
      <c r="I15" s="5">
        <v>0</v>
      </c>
      <c r="J15" s="5">
        <v>243</v>
      </c>
      <c r="K15" s="5">
        <v>8328</v>
      </c>
      <c r="L15" s="5">
        <v>7269</v>
      </c>
      <c r="M15" s="5">
        <v>5681</v>
      </c>
      <c r="N15" s="5">
        <v>0</v>
      </c>
      <c r="O15" s="5">
        <v>0</v>
      </c>
      <c r="P15" s="5">
        <v>4747</v>
      </c>
      <c r="Q15" s="5">
        <v>0</v>
      </c>
      <c r="R15" s="5">
        <v>8549</v>
      </c>
      <c r="S15" s="5">
        <v>0</v>
      </c>
      <c r="T15" s="5">
        <v>2914</v>
      </c>
      <c r="U15" s="5">
        <v>3018</v>
      </c>
      <c r="V15" s="5">
        <v>3839</v>
      </c>
      <c r="W15" s="5">
        <v>2180</v>
      </c>
      <c r="X15" s="5">
        <v>2085</v>
      </c>
      <c r="Y15" s="5">
        <v>1912</v>
      </c>
    </row>
    <row r="16" spans="1:25" ht="20.100000000000001" customHeight="1">
      <c r="A16" s="5" t="s">
        <v>35</v>
      </c>
      <c r="B16" s="6">
        <v>129252</v>
      </c>
      <c r="C16" s="5">
        <v>1921</v>
      </c>
      <c r="D16" s="5">
        <v>2197</v>
      </c>
      <c r="E16" s="5">
        <v>98</v>
      </c>
      <c r="F16" s="5">
        <v>0</v>
      </c>
      <c r="G16" s="5">
        <v>27150</v>
      </c>
      <c r="H16" s="5">
        <v>19486</v>
      </c>
      <c r="I16" s="5">
        <v>0</v>
      </c>
      <c r="J16" s="5">
        <v>2958</v>
      </c>
      <c r="K16" s="5">
        <v>11720</v>
      </c>
      <c r="L16" s="5">
        <v>7652</v>
      </c>
      <c r="M16" s="5">
        <v>13048</v>
      </c>
      <c r="N16" s="5">
        <v>1668</v>
      </c>
      <c r="O16" s="5">
        <v>386</v>
      </c>
      <c r="P16" s="5">
        <v>6156</v>
      </c>
      <c r="Q16" s="5">
        <v>0</v>
      </c>
      <c r="R16" s="5">
        <v>7342</v>
      </c>
      <c r="S16" s="5">
        <v>2050</v>
      </c>
      <c r="T16" s="5">
        <v>3690</v>
      </c>
      <c r="U16" s="5">
        <v>5419</v>
      </c>
      <c r="V16" s="5">
        <v>11503</v>
      </c>
      <c r="W16" s="5">
        <v>1909</v>
      </c>
      <c r="X16" s="5">
        <v>1435</v>
      </c>
      <c r="Y16" s="5">
        <v>1464</v>
      </c>
    </row>
    <row r="17" spans="1:25" ht="20.100000000000001" customHeight="1">
      <c r="A17" s="5" t="s">
        <v>36</v>
      </c>
      <c r="B17" s="6">
        <f>254002+31</f>
        <v>254033</v>
      </c>
      <c r="C17" s="5">
        <v>6260</v>
      </c>
      <c r="D17" s="5">
        <v>12235</v>
      </c>
      <c r="E17" s="5">
        <v>1505</v>
      </c>
      <c r="F17" s="5">
        <v>76</v>
      </c>
      <c r="G17" s="5">
        <v>62373</v>
      </c>
      <c r="H17" s="5">
        <f>28170+31</f>
        <v>28201</v>
      </c>
      <c r="I17" s="5">
        <v>0</v>
      </c>
      <c r="J17" s="5">
        <v>1465</v>
      </c>
      <c r="K17" s="5">
        <v>22979</v>
      </c>
      <c r="L17" s="5">
        <v>17716</v>
      </c>
      <c r="M17" s="5">
        <v>18344</v>
      </c>
      <c r="N17" s="5">
        <v>350</v>
      </c>
      <c r="O17" s="5">
        <v>1804</v>
      </c>
      <c r="P17" s="5">
        <v>9911</v>
      </c>
      <c r="Q17" s="5">
        <v>0</v>
      </c>
      <c r="R17" s="5">
        <v>19035</v>
      </c>
      <c r="S17" s="5">
        <v>0</v>
      </c>
      <c r="T17" s="5">
        <v>14718</v>
      </c>
      <c r="U17" s="5">
        <v>6710</v>
      </c>
      <c r="V17" s="5">
        <v>14670</v>
      </c>
      <c r="W17" s="5">
        <v>7868</v>
      </c>
      <c r="X17" s="5">
        <v>4337</v>
      </c>
      <c r="Y17" s="5">
        <v>3476</v>
      </c>
    </row>
    <row r="18" spans="1:25" ht="20.100000000000001" customHeight="1">
      <c r="A18" s="5" t="s">
        <v>37</v>
      </c>
      <c r="B18" s="6">
        <v>131039</v>
      </c>
      <c r="C18" s="5">
        <v>2204</v>
      </c>
      <c r="D18" s="5">
        <v>6751</v>
      </c>
      <c r="E18" s="5">
        <v>0</v>
      </c>
      <c r="F18" s="5">
        <v>855</v>
      </c>
      <c r="G18" s="5">
        <v>14338</v>
      </c>
      <c r="H18" s="5">
        <v>9230</v>
      </c>
      <c r="I18" s="5">
        <v>133</v>
      </c>
      <c r="J18" s="5">
        <v>1692</v>
      </c>
      <c r="K18" s="5">
        <v>12320</v>
      </c>
      <c r="L18" s="5">
        <v>7932</v>
      </c>
      <c r="M18" s="5">
        <v>12130</v>
      </c>
      <c r="N18" s="5">
        <v>294</v>
      </c>
      <c r="O18" s="5">
        <v>908</v>
      </c>
      <c r="P18" s="5">
        <v>7128</v>
      </c>
      <c r="Q18" s="5">
        <v>7451</v>
      </c>
      <c r="R18" s="5">
        <v>14628</v>
      </c>
      <c r="S18" s="5">
        <v>2167</v>
      </c>
      <c r="T18" s="5">
        <v>9053</v>
      </c>
      <c r="U18" s="5">
        <v>0</v>
      </c>
      <c r="V18" s="5">
        <v>8369</v>
      </c>
      <c r="W18" s="5">
        <v>6799</v>
      </c>
      <c r="X18" s="5">
        <v>4510</v>
      </c>
      <c r="Y18" s="5">
        <v>2147</v>
      </c>
    </row>
    <row r="19" spans="1:25" ht="20.100000000000001" customHeight="1">
      <c r="A19" s="5" t="s">
        <v>38</v>
      </c>
      <c r="B19" s="6">
        <f>352067+216</f>
        <v>352283</v>
      </c>
      <c r="C19" s="5">
        <v>12307</v>
      </c>
      <c r="D19" s="5">
        <v>12323</v>
      </c>
      <c r="E19" s="5">
        <v>4129</v>
      </c>
      <c r="F19" s="5">
        <v>2294</v>
      </c>
      <c r="G19" s="5">
        <v>41327</v>
      </c>
      <c r="H19" s="5">
        <f>28149+216</f>
        <v>28365</v>
      </c>
      <c r="I19" s="5">
        <v>24</v>
      </c>
      <c r="J19" s="5">
        <v>6531</v>
      </c>
      <c r="K19" s="5">
        <v>49198</v>
      </c>
      <c r="L19" s="5">
        <v>17174</v>
      </c>
      <c r="M19" s="5">
        <v>23389</v>
      </c>
      <c r="N19" s="5">
        <v>4887</v>
      </c>
      <c r="O19" s="5">
        <v>2405</v>
      </c>
      <c r="P19" s="5">
        <v>20864</v>
      </c>
      <c r="Q19" s="5">
        <v>8137</v>
      </c>
      <c r="R19" s="5">
        <v>34067</v>
      </c>
      <c r="S19" s="5">
        <v>11697</v>
      </c>
      <c r="T19" s="5">
        <v>24261</v>
      </c>
      <c r="U19" s="5">
        <v>10303</v>
      </c>
      <c r="V19" s="5">
        <v>14024</v>
      </c>
      <c r="W19" s="5">
        <v>9314</v>
      </c>
      <c r="X19" s="5">
        <v>7863</v>
      </c>
      <c r="Y19" s="5">
        <v>7400</v>
      </c>
    </row>
    <row r="20" spans="1:25" ht="20.100000000000001" customHeight="1">
      <c r="A20" s="5" t="s">
        <v>39</v>
      </c>
      <c r="B20" s="6">
        <f>187672+9</f>
        <v>187681</v>
      </c>
      <c r="C20" s="5">
        <v>1622</v>
      </c>
      <c r="D20" s="5">
        <v>6751</v>
      </c>
      <c r="E20" s="5">
        <v>0</v>
      </c>
      <c r="F20" s="5">
        <v>1054</v>
      </c>
      <c r="G20" s="5">
        <v>59578</v>
      </c>
      <c r="H20" s="5">
        <f>6992+9</f>
        <v>7001</v>
      </c>
      <c r="I20" s="5">
        <v>0</v>
      </c>
      <c r="J20" s="5">
        <v>1680</v>
      </c>
      <c r="K20" s="5">
        <v>11409</v>
      </c>
      <c r="L20" s="5">
        <v>6860</v>
      </c>
      <c r="M20" s="5">
        <v>11047</v>
      </c>
      <c r="N20" s="5">
        <v>0</v>
      </c>
      <c r="O20" s="5">
        <v>0</v>
      </c>
      <c r="P20" s="5">
        <v>9181</v>
      </c>
      <c r="Q20" s="5">
        <v>25231</v>
      </c>
      <c r="R20" s="5">
        <v>13596</v>
      </c>
      <c r="S20" s="5">
        <v>0</v>
      </c>
      <c r="T20" s="5">
        <v>9481</v>
      </c>
      <c r="U20" s="5">
        <v>6449</v>
      </c>
      <c r="V20" s="5">
        <v>9262</v>
      </c>
      <c r="W20" s="5">
        <v>3414</v>
      </c>
      <c r="X20" s="5">
        <v>1840</v>
      </c>
      <c r="Y20" s="5">
        <v>2225</v>
      </c>
    </row>
    <row r="21" spans="1:25" ht="20.100000000000001" customHeight="1">
      <c r="A21" s="5" t="s">
        <v>40</v>
      </c>
      <c r="B21" s="6">
        <f>158513+8</f>
        <v>158521</v>
      </c>
      <c r="C21" s="5">
        <v>5199</v>
      </c>
      <c r="D21" s="5">
        <v>10557</v>
      </c>
      <c r="E21" s="5">
        <v>955</v>
      </c>
      <c r="F21" s="5">
        <v>0</v>
      </c>
      <c r="G21" s="5">
        <v>23170</v>
      </c>
      <c r="H21" s="5">
        <f>9297+8</f>
        <v>9305</v>
      </c>
      <c r="I21" s="5">
        <v>0</v>
      </c>
      <c r="J21" s="5">
        <v>1227</v>
      </c>
      <c r="K21" s="5">
        <v>15245</v>
      </c>
      <c r="L21" s="5">
        <v>4546</v>
      </c>
      <c r="M21" s="5">
        <v>21297</v>
      </c>
      <c r="N21" s="5">
        <v>0</v>
      </c>
      <c r="O21" s="5">
        <v>0</v>
      </c>
      <c r="P21" s="5">
        <v>10211</v>
      </c>
      <c r="Q21" s="5">
        <v>0</v>
      </c>
      <c r="R21" s="5">
        <v>13918</v>
      </c>
      <c r="S21" s="5">
        <v>0</v>
      </c>
      <c r="T21" s="5">
        <v>12645</v>
      </c>
      <c r="U21" s="5">
        <v>9155</v>
      </c>
      <c r="V21" s="5">
        <v>7901</v>
      </c>
      <c r="W21" s="5">
        <v>8561</v>
      </c>
      <c r="X21" s="5">
        <v>1173</v>
      </c>
      <c r="Y21" s="5">
        <v>3456</v>
      </c>
    </row>
    <row r="22" spans="1:25" ht="20.100000000000001" customHeight="1">
      <c r="A22" s="5" t="s">
        <v>41</v>
      </c>
      <c r="B22" s="6">
        <v>13893</v>
      </c>
      <c r="C22" s="5">
        <v>0</v>
      </c>
      <c r="D22" s="5">
        <v>1815</v>
      </c>
      <c r="E22" s="5">
        <v>0</v>
      </c>
      <c r="F22" s="5">
        <v>0</v>
      </c>
      <c r="G22" s="5">
        <v>3529</v>
      </c>
      <c r="H22" s="5">
        <v>0</v>
      </c>
      <c r="I22" s="5">
        <v>0</v>
      </c>
      <c r="J22" s="5">
        <v>0</v>
      </c>
      <c r="K22" s="5">
        <v>3461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4630</v>
      </c>
      <c r="S22" s="5">
        <v>0</v>
      </c>
      <c r="T22" s="5">
        <v>0</v>
      </c>
      <c r="U22" s="5">
        <v>0</v>
      </c>
      <c r="V22" s="5">
        <v>0</v>
      </c>
      <c r="W22" s="5">
        <v>458</v>
      </c>
      <c r="X22" s="5">
        <v>0</v>
      </c>
      <c r="Y22" s="5">
        <v>0</v>
      </c>
    </row>
    <row r="23" spans="1:25" ht="20.100000000000001" customHeight="1">
      <c r="A23" s="5" t="s">
        <v>42</v>
      </c>
      <c r="B23" s="6">
        <v>160073</v>
      </c>
      <c r="C23" s="5">
        <v>0</v>
      </c>
      <c r="D23" s="5">
        <v>7750</v>
      </c>
      <c r="E23" s="5">
        <v>0</v>
      </c>
      <c r="F23" s="5">
        <v>0</v>
      </c>
      <c r="G23" s="5">
        <v>28570</v>
      </c>
      <c r="H23" s="5">
        <v>13648</v>
      </c>
      <c r="I23" s="5">
        <v>0</v>
      </c>
      <c r="J23" s="5">
        <v>2072</v>
      </c>
      <c r="K23" s="5">
        <v>28142</v>
      </c>
      <c r="L23" s="5">
        <v>0</v>
      </c>
      <c r="M23" s="5">
        <v>18312</v>
      </c>
      <c r="N23" s="5">
        <v>0</v>
      </c>
      <c r="O23" s="5">
        <v>0</v>
      </c>
      <c r="P23" s="5">
        <v>6481</v>
      </c>
      <c r="Q23" s="5">
        <v>0</v>
      </c>
      <c r="R23" s="5">
        <v>19562</v>
      </c>
      <c r="S23" s="5">
        <v>0</v>
      </c>
      <c r="T23" s="5">
        <v>11937</v>
      </c>
      <c r="U23" s="5">
        <v>9222</v>
      </c>
      <c r="V23" s="5">
        <v>8044</v>
      </c>
      <c r="W23" s="5">
        <v>4212</v>
      </c>
      <c r="X23" s="5">
        <v>2121</v>
      </c>
      <c r="Y23" s="5">
        <v>0</v>
      </c>
    </row>
    <row r="24" spans="1:25" ht="20.100000000000001" customHeight="1">
      <c r="A24" s="5" t="s">
        <v>43</v>
      </c>
      <c r="B24" s="6">
        <v>94000</v>
      </c>
      <c r="C24" s="5">
        <v>928</v>
      </c>
      <c r="D24" s="5">
        <v>5916</v>
      </c>
      <c r="E24" s="5">
        <v>0</v>
      </c>
      <c r="F24" s="5">
        <v>0</v>
      </c>
      <c r="G24" s="5">
        <v>8585</v>
      </c>
      <c r="H24" s="5">
        <v>4595</v>
      </c>
      <c r="I24" s="5">
        <v>0</v>
      </c>
      <c r="J24" s="5">
        <v>2492</v>
      </c>
      <c r="K24" s="5">
        <v>13443</v>
      </c>
      <c r="L24" s="5">
        <v>0</v>
      </c>
      <c r="M24" s="5">
        <v>8912</v>
      </c>
      <c r="N24" s="5">
        <v>0</v>
      </c>
      <c r="O24" s="5">
        <v>0</v>
      </c>
      <c r="P24" s="5">
        <v>5350</v>
      </c>
      <c r="Q24" s="5">
        <v>0</v>
      </c>
      <c r="R24" s="5">
        <v>11272</v>
      </c>
      <c r="S24" s="5">
        <v>4328</v>
      </c>
      <c r="T24" s="5">
        <v>7542</v>
      </c>
      <c r="U24" s="5">
        <v>8602</v>
      </c>
      <c r="V24" s="5">
        <v>5139</v>
      </c>
      <c r="W24" s="5">
        <v>4811</v>
      </c>
      <c r="X24" s="5">
        <v>1288</v>
      </c>
      <c r="Y24" s="5">
        <v>797</v>
      </c>
    </row>
    <row r="25" spans="1:25" ht="20.100000000000001" customHeight="1">
      <c r="A25" s="5" t="s">
        <v>44</v>
      </c>
      <c r="B25" s="6">
        <f>169223+4</f>
        <v>169227</v>
      </c>
      <c r="C25" s="5">
        <v>4695</v>
      </c>
      <c r="D25" s="5">
        <v>7111</v>
      </c>
      <c r="E25" s="5">
        <v>1922</v>
      </c>
      <c r="F25" s="5">
        <v>0</v>
      </c>
      <c r="G25" s="5">
        <v>57286</v>
      </c>
      <c r="H25" s="5">
        <f>14214+4</f>
        <v>14218</v>
      </c>
      <c r="I25" s="5">
        <v>0</v>
      </c>
      <c r="J25" s="5">
        <v>1293</v>
      </c>
      <c r="K25" s="5">
        <v>10806</v>
      </c>
      <c r="L25" s="5">
        <v>10630</v>
      </c>
      <c r="M25" s="5">
        <v>9641</v>
      </c>
      <c r="N25" s="5">
        <v>0</v>
      </c>
      <c r="O25" s="5">
        <v>0</v>
      </c>
      <c r="P25" s="5">
        <v>7862</v>
      </c>
      <c r="Q25" s="5">
        <v>0</v>
      </c>
      <c r="R25" s="5">
        <v>11127</v>
      </c>
      <c r="S25" s="5">
        <v>0</v>
      </c>
      <c r="T25" s="5">
        <v>10367</v>
      </c>
      <c r="U25" s="5">
        <v>3473</v>
      </c>
      <c r="V25" s="5">
        <v>8360</v>
      </c>
      <c r="W25" s="5">
        <v>5405</v>
      </c>
      <c r="X25" s="5">
        <v>3757</v>
      </c>
      <c r="Y25" s="5">
        <v>1274</v>
      </c>
    </row>
    <row r="26" spans="1:25">
      <c r="B26" s="12"/>
    </row>
  </sheetData>
  <printOptions gridLines="1"/>
  <pageMargins left="0.7" right="0.7" top="0.75" bottom="0.75" header="0.3" footer="0.3"/>
  <pageSetup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7"/>
  <sheetViews>
    <sheetView topLeftCell="A16" workbookViewId="0">
      <selection activeCell="E63" sqref="E63"/>
    </sheetView>
  </sheetViews>
  <sheetFormatPr defaultRowHeight="15"/>
  <cols>
    <col min="1" max="1" width="36" customWidth="1"/>
    <col min="2" max="5" width="14.42578125" customWidth="1"/>
    <col min="6" max="6" width="14.42578125" style="9" customWidth="1"/>
    <col min="7" max="7" width="14.42578125" customWidth="1"/>
    <col min="8" max="8" width="255" customWidth="1"/>
  </cols>
  <sheetData>
    <row r="1" spans="1:7" ht="20.100000000000001" customHeight="1">
      <c r="A1" s="1" t="s">
        <v>0</v>
      </c>
    </row>
    <row r="2" spans="1:7" ht="27.75" customHeight="1">
      <c r="A2" s="7" t="s">
        <v>48</v>
      </c>
      <c r="B2" s="8" t="s">
        <v>49</v>
      </c>
      <c r="C2" s="8" t="s">
        <v>50</v>
      </c>
      <c r="D2" s="8" t="s">
        <v>51</v>
      </c>
      <c r="E2" s="8" t="s">
        <v>52</v>
      </c>
      <c r="F2" s="8" t="s">
        <v>56</v>
      </c>
      <c r="G2" s="8" t="s">
        <v>53</v>
      </c>
    </row>
    <row r="3" spans="1:7" ht="22.15" customHeight="1">
      <c r="A3" s="9"/>
    </row>
    <row r="4" spans="1:7" ht="20.100000000000001" customHeight="1">
      <c r="A4" s="1" t="s">
        <v>54</v>
      </c>
      <c r="B4" s="10">
        <v>585079</v>
      </c>
      <c r="C4" s="10">
        <v>924379</v>
      </c>
      <c r="D4" s="10">
        <v>5602282</v>
      </c>
      <c r="E4" s="10">
        <v>2934656</v>
      </c>
      <c r="F4" s="10">
        <v>313399</v>
      </c>
      <c r="G4" s="10">
        <f>B4+C4+D4+E4+F4</f>
        <v>10359795</v>
      </c>
    </row>
    <row r="5" spans="1:7" ht="20.100000000000001" customHeight="1">
      <c r="A5" s="11" t="s">
        <v>57</v>
      </c>
      <c r="B5" s="5">
        <f>9003-3</f>
        <v>9000</v>
      </c>
      <c r="C5" s="5">
        <f>12176-273</f>
        <v>11903</v>
      </c>
      <c r="D5" s="5">
        <f>118456-19576</f>
        <v>98880</v>
      </c>
      <c r="E5" s="5">
        <f>69823-17076</f>
        <v>52747</v>
      </c>
      <c r="F5" s="5">
        <v>5783</v>
      </c>
      <c r="G5" s="5">
        <f>B5+C5+D5+E5+F5</f>
        <v>178313</v>
      </c>
    </row>
    <row r="6" spans="1:7" ht="20.100000000000001" customHeight="1">
      <c r="A6" s="11" t="s">
        <v>4</v>
      </c>
      <c r="B6" s="5">
        <v>21345</v>
      </c>
      <c r="C6" s="5">
        <v>88384</v>
      </c>
      <c r="D6" s="5">
        <v>288579</v>
      </c>
      <c r="E6" s="5">
        <v>131830</v>
      </c>
      <c r="F6" s="5">
        <v>0</v>
      </c>
      <c r="G6" s="5">
        <f>B6+C6+D6+E6+F6</f>
        <v>530138</v>
      </c>
    </row>
    <row r="7" spans="1:7" ht="20.100000000000001" customHeight="1">
      <c r="A7" s="11" t="s">
        <v>58</v>
      </c>
      <c r="B7" s="5">
        <v>43</v>
      </c>
      <c r="C7" s="5">
        <v>165</v>
      </c>
      <c r="D7" s="5">
        <v>30522</v>
      </c>
      <c r="E7" s="5">
        <v>24125</v>
      </c>
      <c r="F7" s="5">
        <v>647</v>
      </c>
      <c r="G7" s="5">
        <f t="shared" ref="G7:G27" si="0">B7+C7+D7+E7+F7</f>
        <v>55502</v>
      </c>
    </row>
    <row r="8" spans="1:7" ht="20.100000000000001" customHeight="1">
      <c r="A8" s="11" t="s">
        <v>22</v>
      </c>
      <c r="B8" s="5">
        <v>31650</v>
      </c>
      <c r="C8" s="5">
        <v>64692</v>
      </c>
      <c r="D8" s="5">
        <v>450</v>
      </c>
      <c r="E8" s="5">
        <v>46</v>
      </c>
      <c r="F8" s="5">
        <v>0</v>
      </c>
      <c r="G8" s="5">
        <f t="shared" si="0"/>
        <v>96838</v>
      </c>
    </row>
    <row r="9" spans="1:7" ht="20.100000000000001" customHeight="1">
      <c r="A9" s="11" t="s">
        <v>17</v>
      </c>
      <c r="B9" s="5">
        <v>61288</v>
      </c>
      <c r="C9" s="5">
        <v>79912</v>
      </c>
      <c r="D9" s="5">
        <v>1189630</v>
      </c>
      <c r="E9" s="5">
        <v>485173</v>
      </c>
      <c r="F9" s="5">
        <v>22004</v>
      </c>
      <c r="G9" s="5">
        <f t="shared" si="0"/>
        <v>1838007</v>
      </c>
    </row>
    <row r="10" spans="1:7" ht="20.100000000000001" customHeight="1">
      <c r="A10" s="11" t="s">
        <v>5</v>
      </c>
      <c r="B10" s="5">
        <v>3646</v>
      </c>
      <c r="C10" s="5">
        <v>15122</v>
      </c>
      <c r="D10" s="5">
        <v>364704</v>
      </c>
      <c r="E10" s="5">
        <v>30242</v>
      </c>
      <c r="F10" s="5">
        <v>33654</v>
      </c>
      <c r="G10" s="5">
        <f t="shared" si="0"/>
        <v>447368</v>
      </c>
    </row>
    <row r="11" spans="1:7" ht="20.100000000000001" customHeight="1">
      <c r="A11" s="11" t="s">
        <v>16</v>
      </c>
      <c r="B11" s="5">
        <v>0</v>
      </c>
      <c r="C11" s="5">
        <v>0</v>
      </c>
      <c r="D11" s="5">
        <v>340</v>
      </c>
      <c r="E11" s="5">
        <v>322</v>
      </c>
      <c r="F11" s="5">
        <v>0</v>
      </c>
      <c r="G11" s="5">
        <f t="shared" si="0"/>
        <v>662</v>
      </c>
    </row>
    <row r="12" spans="1:7" ht="20.100000000000001" customHeight="1">
      <c r="A12" s="11" t="s">
        <v>6</v>
      </c>
      <c r="B12" s="5">
        <v>23416</v>
      </c>
      <c r="C12" s="5">
        <v>19184</v>
      </c>
      <c r="D12" s="5">
        <v>69908</v>
      </c>
      <c r="E12" s="5">
        <v>20335</v>
      </c>
      <c r="F12" s="5">
        <v>0</v>
      </c>
      <c r="G12" s="5">
        <f t="shared" si="0"/>
        <v>132843</v>
      </c>
    </row>
    <row r="13" spans="1:7" ht="20.100000000000001" customHeight="1">
      <c r="A13" s="11" t="s">
        <v>7</v>
      </c>
      <c r="B13" s="5">
        <f>1032+3</f>
        <v>1035</v>
      </c>
      <c r="C13" s="5">
        <f>9302+273</f>
        <v>9575</v>
      </c>
      <c r="D13" s="5">
        <f>575150+19576</f>
        <v>594726</v>
      </c>
      <c r="E13" s="5">
        <f>406692+17076</f>
        <v>423768</v>
      </c>
      <c r="F13" s="5">
        <v>45186</v>
      </c>
      <c r="G13" s="5">
        <f t="shared" si="0"/>
        <v>1074290</v>
      </c>
    </row>
    <row r="14" spans="1:7" ht="20.100000000000001" customHeight="1">
      <c r="A14" s="11" t="s">
        <v>8</v>
      </c>
      <c r="B14" s="5">
        <v>336</v>
      </c>
      <c r="C14" s="5">
        <v>3185</v>
      </c>
      <c r="D14" s="5">
        <v>177348</v>
      </c>
      <c r="E14" s="5">
        <v>182282</v>
      </c>
      <c r="F14" s="5">
        <v>19504</v>
      </c>
      <c r="G14" s="5">
        <f t="shared" si="0"/>
        <v>382655</v>
      </c>
    </row>
    <row r="15" spans="1:7" ht="20.100000000000001" customHeight="1">
      <c r="A15" s="11" t="s">
        <v>9</v>
      </c>
      <c r="B15" s="5">
        <v>12226</v>
      </c>
      <c r="C15" s="5">
        <v>61413</v>
      </c>
      <c r="D15" s="5">
        <v>666040</v>
      </c>
      <c r="E15" s="5">
        <v>343702</v>
      </c>
      <c r="F15" s="5">
        <v>45847</v>
      </c>
      <c r="G15" s="5">
        <f t="shared" si="0"/>
        <v>1129228</v>
      </c>
    </row>
    <row r="16" spans="1:7" ht="20.100000000000001" customHeight="1">
      <c r="A16" s="11" t="s">
        <v>59</v>
      </c>
      <c r="B16" s="5">
        <v>1125</v>
      </c>
      <c r="C16" s="5">
        <v>4344</v>
      </c>
      <c r="D16" s="5">
        <v>36199</v>
      </c>
      <c r="E16" s="5">
        <v>16919</v>
      </c>
      <c r="F16" s="5">
        <v>0</v>
      </c>
      <c r="G16" s="5">
        <f t="shared" si="0"/>
        <v>58587</v>
      </c>
    </row>
    <row r="17" spans="1:7" ht="20.100000000000001" customHeight="1">
      <c r="A17" s="11" t="s">
        <v>10</v>
      </c>
      <c r="B17" s="5">
        <v>1243</v>
      </c>
      <c r="C17" s="5">
        <v>2367</v>
      </c>
      <c r="D17" s="5">
        <v>43184</v>
      </c>
      <c r="E17" s="5">
        <v>13167</v>
      </c>
      <c r="F17" s="5">
        <v>0</v>
      </c>
      <c r="G17" s="5">
        <f t="shared" si="0"/>
        <v>59961</v>
      </c>
    </row>
    <row r="18" spans="1:7" ht="20.100000000000001" customHeight="1">
      <c r="A18" s="11" t="s">
        <v>18</v>
      </c>
      <c r="B18" s="5">
        <v>667</v>
      </c>
      <c r="C18" s="5">
        <v>9418</v>
      </c>
      <c r="D18" s="5">
        <v>270384</v>
      </c>
      <c r="E18" s="5">
        <v>148413</v>
      </c>
      <c r="F18" s="5">
        <v>18068</v>
      </c>
      <c r="G18" s="5">
        <f t="shared" si="0"/>
        <v>446950</v>
      </c>
    </row>
    <row r="19" spans="1:7" ht="20.100000000000001" customHeight="1">
      <c r="A19" s="11" t="s">
        <v>19</v>
      </c>
      <c r="B19" s="5">
        <v>4052</v>
      </c>
      <c r="C19" s="5">
        <v>14205</v>
      </c>
      <c r="D19" s="5">
        <v>207979</v>
      </c>
      <c r="E19" s="5">
        <v>92651</v>
      </c>
      <c r="F19" s="5">
        <v>0</v>
      </c>
      <c r="G19" s="5">
        <f t="shared" si="0"/>
        <v>318887</v>
      </c>
    </row>
    <row r="20" spans="1:7" ht="20.100000000000001" customHeight="1">
      <c r="A20" s="11" t="s">
        <v>55</v>
      </c>
      <c r="B20" s="5">
        <v>34241</v>
      </c>
      <c r="C20" s="5">
        <v>105402</v>
      </c>
      <c r="D20" s="5">
        <v>358238</v>
      </c>
      <c r="E20" s="5">
        <v>353338</v>
      </c>
      <c r="F20" s="5">
        <v>63492</v>
      </c>
      <c r="G20" s="5">
        <f t="shared" si="0"/>
        <v>914711</v>
      </c>
    </row>
    <row r="21" spans="1:7" ht="20.100000000000001" customHeight="1">
      <c r="A21" s="11" t="s">
        <v>20</v>
      </c>
      <c r="B21" s="5">
        <v>84</v>
      </c>
      <c r="C21" s="5">
        <v>162</v>
      </c>
      <c r="D21" s="5">
        <v>64244</v>
      </c>
      <c r="E21" s="5">
        <v>62528</v>
      </c>
      <c r="F21" s="5">
        <v>0</v>
      </c>
      <c r="G21" s="5">
        <f t="shared" si="0"/>
        <v>127018</v>
      </c>
    </row>
    <row r="22" spans="1:7" ht="20.100000000000001" customHeight="1">
      <c r="A22" s="11" t="s">
        <v>11</v>
      </c>
      <c r="B22" s="5">
        <v>76770</v>
      </c>
      <c r="C22" s="5">
        <v>92026</v>
      </c>
      <c r="D22" s="5">
        <v>263295</v>
      </c>
      <c r="E22" s="5">
        <v>144133</v>
      </c>
      <c r="F22" s="5">
        <v>26181</v>
      </c>
      <c r="G22" s="5">
        <f t="shared" si="0"/>
        <v>602405</v>
      </c>
    </row>
    <row r="23" spans="1:7" ht="20.100000000000001" customHeight="1">
      <c r="A23" s="11" t="s">
        <v>13</v>
      </c>
      <c r="B23" s="5">
        <v>35346</v>
      </c>
      <c r="C23" s="5">
        <v>42747</v>
      </c>
      <c r="D23" s="5">
        <v>138780</v>
      </c>
      <c r="E23" s="5">
        <v>75382</v>
      </c>
      <c r="F23" s="5">
        <v>10665</v>
      </c>
      <c r="G23" s="5">
        <f t="shared" si="0"/>
        <v>302920</v>
      </c>
    </row>
    <row r="24" spans="1:7" ht="20.100000000000001" customHeight="1">
      <c r="A24" s="11" t="s">
        <v>14</v>
      </c>
      <c r="B24" s="5">
        <v>261703</v>
      </c>
      <c r="C24" s="5">
        <v>247529</v>
      </c>
      <c r="D24" s="5">
        <v>7349</v>
      </c>
      <c r="E24" s="5">
        <v>731</v>
      </c>
      <c r="F24" s="5">
        <v>1348</v>
      </c>
      <c r="G24" s="5">
        <f t="shared" si="0"/>
        <v>518660</v>
      </c>
    </row>
    <row r="25" spans="1:7" ht="20.100000000000001" customHeight="1">
      <c r="A25" s="11" t="s">
        <v>21</v>
      </c>
      <c r="B25" s="5">
        <v>2937</v>
      </c>
      <c r="C25" s="5">
        <v>41595</v>
      </c>
      <c r="D25" s="5">
        <v>460585</v>
      </c>
      <c r="E25" s="5">
        <v>67945</v>
      </c>
      <c r="F25" s="5">
        <v>0</v>
      </c>
      <c r="G25" s="5">
        <f t="shared" si="0"/>
        <v>573062</v>
      </c>
    </row>
    <row r="26" spans="1:7" ht="20.100000000000001" customHeight="1">
      <c r="A26" s="11" t="s">
        <v>61</v>
      </c>
      <c r="B26" s="5">
        <v>253</v>
      </c>
      <c r="C26" s="5">
        <v>5652</v>
      </c>
      <c r="D26" s="5">
        <v>125413</v>
      </c>
      <c r="E26" s="5">
        <v>94154</v>
      </c>
      <c r="F26" s="5">
        <v>2174</v>
      </c>
      <c r="G26" s="5">
        <f>B26+C26+D26+E26+F26</f>
        <v>227646</v>
      </c>
    </row>
    <row r="27" spans="1:7" ht="20.100000000000001" customHeight="1">
      <c r="A27" s="11" t="s">
        <v>15</v>
      </c>
      <c r="B27" s="5">
        <v>2673</v>
      </c>
      <c r="C27" s="5">
        <v>5397</v>
      </c>
      <c r="D27" s="5">
        <v>145505</v>
      </c>
      <c r="E27" s="5">
        <v>170723</v>
      </c>
      <c r="F27" s="5">
        <v>18846</v>
      </c>
      <c r="G27" s="5">
        <f t="shared" si="0"/>
        <v>343144</v>
      </c>
    </row>
    <row r="28" spans="1:7" ht="22.15" customHeight="1">
      <c r="A28" s="9"/>
    </row>
    <row r="29" spans="1:7" ht="20.100000000000001" customHeight="1">
      <c r="A29" s="1" t="s">
        <v>45</v>
      </c>
      <c r="B29" s="10">
        <f>B31+B32+B33+B34+B35+B36+B37+B38+B39+B40+B41+B42+B43+B44+B45+B46+B47+B48+B49+B51+B50+B30+B52</f>
        <v>301621</v>
      </c>
      <c r="C29" s="10">
        <f>C31+C32+C33+C34+C35+C36+C37+C38+C39+C40+C41+C42+C43+C44+C45+C46+C47+C48+C49+C51+C50+C30+C52</f>
        <v>426662</v>
      </c>
      <c r="D29" s="10">
        <f>D31+D32+D33+D34+D35+D36+D37+D38+D39+D40+D41+D42+D43+D44+D45+D46+D47+D48+D49+D51+D50+D30+D52</f>
        <v>2123540</v>
      </c>
      <c r="E29" s="10">
        <f>E31+E32+E33+E34+E35+E36+E37+E38+E39+E40+E41+E42+E43+E44+E45+E46+E47+E48+E49+E51+E50+E30+E52</f>
        <v>1136183</v>
      </c>
      <c r="F29" s="10">
        <f>F31+F32+F33+F34+F35+F36+F37+F38+F39+F40+F41+F42+F43+F44+F45+F46+F47+F48+F49+F51+F50+F30+F52</f>
        <v>0</v>
      </c>
      <c r="G29" s="10">
        <f>B29+C29+D29+E29+F29</f>
        <v>3988006</v>
      </c>
    </row>
    <row r="30" spans="1:7" ht="20.100000000000001" customHeight="1">
      <c r="A30" s="11" t="s">
        <v>57</v>
      </c>
      <c r="B30" s="5">
        <f>5256-1</f>
        <v>5255</v>
      </c>
      <c r="C30" s="5">
        <f>5931-129</f>
        <v>5802</v>
      </c>
      <c r="D30" s="5">
        <f>43185-8454</f>
        <v>34731</v>
      </c>
      <c r="E30" s="5">
        <f>25515-7312</f>
        <v>18203</v>
      </c>
      <c r="F30" s="5">
        <v>0</v>
      </c>
      <c r="G30" s="5">
        <f>B30+C30+D30+E30+F30</f>
        <v>63991</v>
      </c>
    </row>
    <row r="31" spans="1:7" ht="20.100000000000001" customHeight="1">
      <c r="A31" s="11" t="s">
        <v>4</v>
      </c>
      <c r="B31" s="5">
        <v>10566</v>
      </c>
      <c r="C31" s="5">
        <v>37883</v>
      </c>
      <c r="D31" s="5">
        <v>106782</v>
      </c>
      <c r="E31" s="5">
        <v>51447</v>
      </c>
      <c r="F31" s="5">
        <v>0</v>
      </c>
      <c r="G31" s="5">
        <f>B31+C31+D31+E31+F31</f>
        <v>206678</v>
      </c>
    </row>
    <row r="32" spans="1:7" ht="20.100000000000001" customHeight="1">
      <c r="A32" s="11" t="s">
        <v>58</v>
      </c>
      <c r="B32" s="5">
        <v>0</v>
      </c>
      <c r="C32" s="5">
        <v>34</v>
      </c>
      <c r="D32" s="5">
        <v>11439</v>
      </c>
      <c r="E32" s="5">
        <v>8991</v>
      </c>
      <c r="F32" s="5">
        <v>0</v>
      </c>
      <c r="G32" s="5">
        <f t="shared" ref="G32:G52" si="1">B32+C32+D32+E32+F32</f>
        <v>20464</v>
      </c>
    </row>
    <row r="33" spans="1:7" ht="20.100000000000001" customHeight="1">
      <c r="A33" s="11" t="s">
        <v>22</v>
      </c>
      <c r="B33" s="5">
        <v>17748</v>
      </c>
      <c r="C33" s="5">
        <v>30499</v>
      </c>
      <c r="D33" s="5">
        <v>172</v>
      </c>
      <c r="E33" s="5">
        <v>16</v>
      </c>
      <c r="F33" s="5">
        <v>0</v>
      </c>
      <c r="G33" s="5">
        <f t="shared" si="1"/>
        <v>48435</v>
      </c>
    </row>
    <row r="34" spans="1:7" ht="20.100000000000001" customHeight="1">
      <c r="A34" s="11" t="s">
        <v>17</v>
      </c>
      <c r="B34" s="5">
        <v>30767</v>
      </c>
      <c r="C34" s="5">
        <v>37946</v>
      </c>
      <c r="D34" s="5">
        <v>468335</v>
      </c>
      <c r="E34" s="5">
        <v>152232</v>
      </c>
      <c r="F34" s="5">
        <v>0</v>
      </c>
      <c r="G34" s="5">
        <f t="shared" si="1"/>
        <v>689280</v>
      </c>
    </row>
    <row r="35" spans="1:7" ht="20.100000000000001" customHeight="1">
      <c r="A35" s="11" t="s">
        <v>5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f t="shared" si="1"/>
        <v>0</v>
      </c>
    </row>
    <row r="36" spans="1:7" ht="20.100000000000001" customHeight="1">
      <c r="A36" s="11" t="s">
        <v>16</v>
      </c>
      <c r="B36" s="5">
        <v>0</v>
      </c>
      <c r="C36" s="5">
        <v>0</v>
      </c>
      <c r="D36" s="5">
        <v>238</v>
      </c>
      <c r="E36" s="5">
        <v>136</v>
      </c>
      <c r="F36" s="5">
        <v>0</v>
      </c>
      <c r="G36" s="5">
        <f t="shared" si="1"/>
        <v>374</v>
      </c>
    </row>
    <row r="37" spans="1:7" ht="20.100000000000001" customHeight="1">
      <c r="A37" s="11" t="s">
        <v>6</v>
      </c>
      <c r="B37" s="5">
        <v>12114</v>
      </c>
      <c r="C37" s="5">
        <v>8586</v>
      </c>
      <c r="D37" s="5">
        <v>31618</v>
      </c>
      <c r="E37" s="5">
        <v>8481</v>
      </c>
      <c r="F37" s="5">
        <v>0</v>
      </c>
      <c r="G37" s="5">
        <f t="shared" si="1"/>
        <v>60799</v>
      </c>
    </row>
    <row r="38" spans="1:7" ht="20.100000000000001" customHeight="1">
      <c r="A38" s="11" t="s">
        <v>7</v>
      </c>
      <c r="B38" s="5">
        <f>252+1</f>
        <v>253</v>
      </c>
      <c r="C38" s="5">
        <f>3588+129</f>
        <v>3717</v>
      </c>
      <c r="D38" s="5">
        <f>209589+8454</f>
        <v>218043</v>
      </c>
      <c r="E38" s="5">
        <f>160855+7312</f>
        <v>168167</v>
      </c>
      <c r="F38" s="5">
        <v>0</v>
      </c>
      <c r="G38" s="5">
        <f t="shared" si="1"/>
        <v>390180</v>
      </c>
    </row>
    <row r="39" spans="1:7" ht="20.100000000000001" customHeight="1">
      <c r="A39" s="11" t="s">
        <v>8</v>
      </c>
      <c r="B39" s="5">
        <v>41</v>
      </c>
      <c r="C39" s="5">
        <v>1538</v>
      </c>
      <c r="D39" s="5">
        <v>81812</v>
      </c>
      <c r="E39" s="5">
        <v>76397</v>
      </c>
      <c r="F39" s="5">
        <v>0</v>
      </c>
      <c r="G39" s="5">
        <f t="shared" si="1"/>
        <v>159788</v>
      </c>
    </row>
    <row r="40" spans="1:7" ht="20.100000000000001" customHeight="1">
      <c r="A40" s="11" t="s">
        <v>9</v>
      </c>
      <c r="B40" s="5">
        <v>7038</v>
      </c>
      <c r="C40" s="5">
        <v>37836</v>
      </c>
      <c r="D40" s="5">
        <v>316289</v>
      </c>
      <c r="E40" s="5">
        <v>129231</v>
      </c>
      <c r="F40" s="5">
        <v>0</v>
      </c>
      <c r="G40" s="5">
        <f t="shared" si="1"/>
        <v>490394</v>
      </c>
    </row>
    <row r="41" spans="1:7" ht="20.100000000000001" customHeight="1">
      <c r="A41" s="11" t="s">
        <v>59</v>
      </c>
      <c r="B41" s="5">
        <v>598</v>
      </c>
      <c r="C41" s="5">
        <v>2704</v>
      </c>
      <c r="D41" s="5">
        <v>22972</v>
      </c>
      <c r="E41" s="5">
        <v>8660</v>
      </c>
      <c r="F41" s="5">
        <v>0</v>
      </c>
      <c r="G41" s="5">
        <f t="shared" si="1"/>
        <v>34934</v>
      </c>
    </row>
    <row r="42" spans="1:7" ht="20.100000000000001" customHeight="1">
      <c r="A42" s="11" t="s">
        <v>10</v>
      </c>
      <c r="B42" s="5">
        <v>345</v>
      </c>
      <c r="C42" s="5">
        <v>820</v>
      </c>
      <c r="D42" s="5">
        <v>17419</v>
      </c>
      <c r="E42" s="5">
        <v>4666</v>
      </c>
      <c r="F42" s="5">
        <v>0</v>
      </c>
      <c r="G42" s="5">
        <f t="shared" si="1"/>
        <v>23250</v>
      </c>
    </row>
    <row r="43" spans="1:7" ht="20.100000000000001" customHeight="1">
      <c r="A43" s="11" t="s">
        <v>18</v>
      </c>
      <c r="B43" s="5">
        <v>265</v>
      </c>
      <c r="C43" s="5">
        <v>3810</v>
      </c>
      <c r="D43" s="5">
        <v>96376</v>
      </c>
      <c r="E43" s="5">
        <v>55651</v>
      </c>
      <c r="F43" s="5">
        <v>0</v>
      </c>
      <c r="G43" s="5">
        <f t="shared" si="1"/>
        <v>156102</v>
      </c>
    </row>
    <row r="44" spans="1:7" ht="20.100000000000001" customHeight="1">
      <c r="A44" s="11" t="s">
        <v>19</v>
      </c>
      <c r="B44" s="5">
        <v>1124</v>
      </c>
      <c r="C44" s="5">
        <v>2756</v>
      </c>
      <c r="D44" s="5">
        <v>25498</v>
      </c>
      <c r="E44" s="5">
        <v>19203</v>
      </c>
      <c r="F44" s="5">
        <v>0</v>
      </c>
      <c r="G44" s="5">
        <f t="shared" si="1"/>
        <v>48581</v>
      </c>
    </row>
    <row r="45" spans="1:7" ht="20.100000000000001" customHeight="1">
      <c r="A45" s="11" t="s">
        <v>55</v>
      </c>
      <c r="B45" s="5">
        <v>15171</v>
      </c>
      <c r="C45" s="5">
        <v>41764</v>
      </c>
      <c r="D45" s="5">
        <v>143975</v>
      </c>
      <c r="E45" s="5">
        <v>127475</v>
      </c>
      <c r="F45" s="5">
        <v>0</v>
      </c>
      <c r="G45" s="5">
        <f t="shared" si="1"/>
        <v>328385</v>
      </c>
    </row>
    <row r="46" spans="1:7" ht="20.100000000000001" customHeight="1">
      <c r="A46" s="11" t="s">
        <v>20</v>
      </c>
      <c r="B46" s="5">
        <v>24</v>
      </c>
      <c r="C46" s="5">
        <v>67</v>
      </c>
      <c r="D46" s="5">
        <v>16446</v>
      </c>
      <c r="E46" s="5">
        <v>23215</v>
      </c>
      <c r="F46" s="5">
        <v>0</v>
      </c>
      <c r="G46" s="5">
        <f t="shared" si="1"/>
        <v>39752</v>
      </c>
    </row>
    <row r="47" spans="1:7" ht="20.100000000000001" customHeight="1">
      <c r="A47" s="11" t="s">
        <v>11</v>
      </c>
      <c r="B47" s="5">
        <v>43822</v>
      </c>
      <c r="C47" s="5">
        <v>46809</v>
      </c>
      <c r="D47" s="5">
        <v>108236</v>
      </c>
      <c r="E47" s="5">
        <v>61425</v>
      </c>
      <c r="F47" s="5">
        <v>0</v>
      </c>
      <c r="G47" s="5">
        <f t="shared" si="1"/>
        <v>260292</v>
      </c>
    </row>
    <row r="48" spans="1:7" ht="20.100000000000001" customHeight="1">
      <c r="A48" s="11" t="s">
        <v>13</v>
      </c>
      <c r="B48" s="5">
        <v>16911</v>
      </c>
      <c r="C48" s="5">
        <v>19437</v>
      </c>
      <c r="D48" s="5">
        <v>61474</v>
      </c>
      <c r="E48" s="5">
        <v>22841</v>
      </c>
      <c r="F48" s="5">
        <v>0</v>
      </c>
      <c r="G48" s="5">
        <f t="shared" si="1"/>
        <v>120663</v>
      </c>
    </row>
    <row r="49" spans="1:7" ht="20.100000000000001" customHeight="1">
      <c r="A49" s="11" t="s">
        <v>14</v>
      </c>
      <c r="B49" s="5">
        <v>135232</v>
      </c>
      <c r="C49" s="5">
        <v>114503</v>
      </c>
      <c r="D49" s="5">
        <v>1988</v>
      </c>
      <c r="E49" s="5">
        <v>364</v>
      </c>
      <c r="F49" s="5">
        <v>0</v>
      </c>
      <c r="G49" s="5">
        <f t="shared" si="1"/>
        <v>252087</v>
      </c>
    </row>
    <row r="50" spans="1:7" ht="20.100000000000001" customHeight="1">
      <c r="A50" s="11" t="s">
        <v>21</v>
      </c>
      <c r="B50" s="5">
        <v>1755</v>
      </c>
      <c r="C50" s="5">
        <v>22644</v>
      </c>
      <c r="D50" s="5">
        <v>208864</v>
      </c>
      <c r="E50" s="5">
        <v>23176</v>
      </c>
      <c r="F50" s="5">
        <v>0</v>
      </c>
      <c r="G50" s="5">
        <f t="shared" si="1"/>
        <v>256439</v>
      </c>
    </row>
    <row r="51" spans="1:7" ht="20.100000000000001" customHeight="1">
      <c r="A51" s="11" t="s">
        <v>61</v>
      </c>
      <c r="B51" s="5">
        <v>46</v>
      </c>
      <c r="C51" s="5">
        <v>2872</v>
      </c>
      <c r="D51" s="5">
        <v>51453</v>
      </c>
      <c r="E51" s="5">
        <v>43293</v>
      </c>
      <c r="F51" s="5">
        <v>0</v>
      </c>
      <c r="G51" s="5">
        <f>B51+C51+D51+E51+F51</f>
        <v>97664</v>
      </c>
    </row>
    <row r="52" spans="1:7" ht="20.100000000000001" customHeight="1">
      <c r="A52" s="11" t="s">
        <v>15</v>
      </c>
      <c r="B52" s="5">
        <v>2546</v>
      </c>
      <c r="C52" s="5">
        <v>4635</v>
      </c>
      <c r="D52" s="5">
        <v>99380</v>
      </c>
      <c r="E52" s="5">
        <v>132913</v>
      </c>
      <c r="F52" s="5">
        <v>0</v>
      </c>
      <c r="G52" s="5">
        <f t="shared" si="1"/>
        <v>239474</v>
      </c>
    </row>
    <row r="53" spans="1:7" ht="22.15" customHeight="1">
      <c r="A53" s="9"/>
    </row>
    <row r="54" spans="1:7" ht="20.100000000000001" customHeight="1">
      <c r="A54" s="1" t="s">
        <v>46</v>
      </c>
      <c r="B54" s="10">
        <f>B56+B57+B58+B59+B60+B61+B62+B63+B64+B65+B66+B67+B68+B69+B70+B71+B72+B73+B74+B76+B75+B55+B77</f>
        <v>230202</v>
      </c>
      <c r="C54" s="10">
        <f>C56+C57+C58+C59+C60+C61+C62+C63+C64+C65+C66+C67+C68+C69+C70+C71+C72+C73+C74+C76+C75+C55+C77</f>
        <v>410951</v>
      </c>
      <c r="D54" s="10">
        <f>D56+D57+D58+D59+D60+D61+D62+D63+D64+D65+D66+D67+D68+D69+D70+D71+D72+D73+D74+D76+D75+D55+D77</f>
        <v>3047357</v>
      </c>
      <c r="E54" s="10">
        <f>E56+E57+E58+E59+E60+E61+E62+E63+E64+E65+E66+E67+E68+E69+E70+E71+E72+E73+E74+E76+E75+E55+E77</f>
        <v>1539373</v>
      </c>
      <c r="F54" s="10">
        <f>F56+F57+F58+F59+F60+F61+F62+F63+F64+F65+F66+F67+F68+F69+F70+F71+F72+F73+F74+F76+F75+F55+F77</f>
        <v>33654</v>
      </c>
      <c r="G54" s="10">
        <f t="shared" ref="G54:G59" si="2">B54+C54+D54+E54+F54</f>
        <v>5261537</v>
      </c>
    </row>
    <row r="55" spans="1:7" ht="20.100000000000001" customHeight="1">
      <c r="A55" s="11" t="s">
        <v>57</v>
      </c>
      <c r="B55" s="5">
        <f>2853-2</f>
        <v>2851</v>
      </c>
      <c r="C55" s="5">
        <f>5033-144</f>
        <v>4889</v>
      </c>
      <c r="D55" s="5">
        <f>67945-11122</f>
        <v>56823</v>
      </c>
      <c r="E55" s="5">
        <f>37908-9764</f>
        <v>28144</v>
      </c>
      <c r="F55" s="5">
        <v>0</v>
      </c>
      <c r="G55" s="5">
        <f t="shared" si="2"/>
        <v>92707</v>
      </c>
    </row>
    <row r="56" spans="1:7" ht="20.100000000000001" customHeight="1">
      <c r="A56" s="11" t="s">
        <v>4</v>
      </c>
      <c r="B56" s="5">
        <v>9843</v>
      </c>
      <c r="C56" s="5">
        <v>45112</v>
      </c>
      <c r="D56" s="5">
        <v>162154</v>
      </c>
      <c r="E56" s="5">
        <v>69636</v>
      </c>
      <c r="F56" s="5">
        <v>0</v>
      </c>
      <c r="G56" s="5">
        <f t="shared" si="2"/>
        <v>286745</v>
      </c>
    </row>
    <row r="57" spans="1:7" ht="20.100000000000001" customHeight="1">
      <c r="A57" s="11" t="s">
        <v>58</v>
      </c>
      <c r="B57" s="5">
        <v>0</v>
      </c>
      <c r="C57" s="5">
        <v>114</v>
      </c>
      <c r="D57" s="5">
        <v>16245</v>
      </c>
      <c r="E57" s="5">
        <v>12206</v>
      </c>
      <c r="F57" s="5">
        <v>0</v>
      </c>
      <c r="G57" s="5">
        <f t="shared" si="2"/>
        <v>28565</v>
      </c>
    </row>
    <row r="58" spans="1:7" ht="20.100000000000001" customHeight="1">
      <c r="A58" s="11" t="s">
        <v>22</v>
      </c>
      <c r="B58" s="5">
        <v>8715</v>
      </c>
      <c r="C58" s="5">
        <v>17275</v>
      </c>
      <c r="D58" s="5">
        <v>199</v>
      </c>
      <c r="E58" s="5">
        <v>28</v>
      </c>
      <c r="F58" s="5">
        <v>0</v>
      </c>
      <c r="G58" s="5">
        <f t="shared" si="2"/>
        <v>26217</v>
      </c>
    </row>
    <row r="59" spans="1:7" ht="20.100000000000001" customHeight="1">
      <c r="A59" s="11" t="s">
        <v>17</v>
      </c>
      <c r="B59" s="5">
        <v>22481</v>
      </c>
      <c r="C59" s="5">
        <v>40533</v>
      </c>
      <c r="D59" s="5">
        <v>692497</v>
      </c>
      <c r="E59" s="5">
        <v>316469</v>
      </c>
      <c r="F59" s="5">
        <v>0</v>
      </c>
      <c r="G59" s="5">
        <f t="shared" si="2"/>
        <v>1071980</v>
      </c>
    </row>
    <row r="60" spans="1:7" ht="20.100000000000001" customHeight="1">
      <c r="A60" s="11" t="s">
        <v>5</v>
      </c>
      <c r="B60" s="5">
        <f>2262+1209</f>
        <v>3471</v>
      </c>
      <c r="C60" s="5">
        <f>14780+34</f>
        <v>14814</v>
      </c>
      <c r="D60" s="5">
        <f>350522+317</f>
        <v>350839</v>
      </c>
      <c r="E60" s="5">
        <f>28531+26</f>
        <v>28557</v>
      </c>
      <c r="F60" s="5">
        <v>33654</v>
      </c>
      <c r="G60" s="5">
        <f t="shared" ref="G60:G77" si="3">B60+C60+D60+E60+F60</f>
        <v>431335</v>
      </c>
    </row>
    <row r="61" spans="1:7" ht="20.100000000000001" customHeight="1">
      <c r="A61" s="11" t="s">
        <v>16</v>
      </c>
      <c r="B61" s="5">
        <v>0</v>
      </c>
      <c r="C61" s="5">
        <v>0</v>
      </c>
      <c r="D61" s="5">
        <v>102</v>
      </c>
      <c r="E61" s="5">
        <v>186</v>
      </c>
      <c r="F61" s="5">
        <v>0</v>
      </c>
      <c r="G61" s="5">
        <f t="shared" si="3"/>
        <v>288</v>
      </c>
    </row>
    <row r="62" spans="1:7" ht="20.100000000000001" customHeight="1">
      <c r="A62" s="11" t="s">
        <v>6</v>
      </c>
      <c r="B62" s="5">
        <v>10080</v>
      </c>
      <c r="C62" s="5">
        <v>8876</v>
      </c>
      <c r="D62" s="5">
        <v>32610</v>
      </c>
      <c r="E62" s="5">
        <v>10598</v>
      </c>
      <c r="F62" s="5">
        <v>0</v>
      </c>
      <c r="G62" s="5">
        <f t="shared" si="3"/>
        <v>62164</v>
      </c>
    </row>
    <row r="63" spans="1:7" ht="20.100000000000001" customHeight="1">
      <c r="A63" s="11" t="s">
        <v>7</v>
      </c>
      <c r="B63" s="5">
        <f>210+2</f>
        <v>212</v>
      </c>
      <c r="C63" s="5">
        <f>5393+144</f>
        <v>5537</v>
      </c>
      <c r="D63" s="5">
        <f>331489+11122</f>
        <v>342611</v>
      </c>
      <c r="E63" s="5">
        <f>222017+9764</f>
        <v>231781</v>
      </c>
      <c r="F63" s="5">
        <v>0</v>
      </c>
      <c r="G63" s="5">
        <f t="shared" si="3"/>
        <v>580141</v>
      </c>
    </row>
    <row r="64" spans="1:7" ht="20.100000000000001" customHeight="1">
      <c r="A64" s="11" t="s">
        <v>8</v>
      </c>
      <c r="B64" s="5">
        <v>33</v>
      </c>
      <c r="C64" s="5">
        <v>1538</v>
      </c>
      <c r="D64" s="5">
        <v>82222</v>
      </c>
      <c r="E64" s="5">
        <v>86327</v>
      </c>
      <c r="F64" s="5">
        <v>0</v>
      </c>
      <c r="G64" s="5">
        <f t="shared" si="3"/>
        <v>170120</v>
      </c>
    </row>
    <row r="65" spans="1:7" ht="20.100000000000001" customHeight="1">
      <c r="A65" s="11" t="s">
        <v>9</v>
      </c>
      <c r="B65" s="5">
        <v>4221</v>
      </c>
      <c r="C65" s="5">
        <v>22769</v>
      </c>
      <c r="D65" s="5">
        <v>299059</v>
      </c>
      <c r="E65" s="5">
        <v>186559</v>
      </c>
      <c r="F65" s="5">
        <v>0</v>
      </c>
      <c r="G65" s="5">
        <f t="shared" si="3"/>
        <v>512608</v>
      </c>
    </row>
    <row r="66" spans="1:7" ht="20.100000000000001" customHeight="1">
      <c r="A66" s="11" t="s">
        <v>59</v>
      </c>
      <c r="B66" s="5">
        <v>374</v>
      </c>
      <c r="C66" s="5">
        <v>1274</v>
      </c>
      <c r="D66" s="5">
        <v>10105</v>
      </c>
      <c r="E66" s="5">
        <v>6248</v>
      </c>
      <c r="F66" s="5">
        <v>0</v>
      </c>
      <c r="G66" s="5">
        <f t="shared" si="3"/>
        <v>18001</v>
      </c>
    </row>
    <row r="67" spans="1:7" ht="20.100000000000001" customHeight="1">
      <c r="A67" s="11" t="s">
        <v>10</v>
      </c>
      <c r="B67" s="5">
        <v>221</v>
      </c>
      <c r="C67" s="5">
        <v>773</v>
      </c>
      <c r="D67" s="5">
        <v>19687</v>
      </c>
      <c r="E67" s="5">
        <v>6552</v>
      </c>
      <c r="F67" s="5">
        <v>0</v>
      </c>
      <c r="G67" s="5">
        <f t="shared" si="3"/>
        <v>27233</v>
      </c>
    </row>
    <row r="68" spans="1:7" ht="20.100000000000001" customHeight="1">
      <c r="A68" s="11" t="s">
        <v>18</v>
      </c>
      <c r="B68" s="5">
        <v>231</v>
      </c>
      <c r="C68" s="5">
        <v>5374</v>
      </c>
      <c r="D68" s="5">
        <v>145536</v>
      </c>
      <c r="E68" s="5">
        <v>76544</v>
      </c>
      <c r="F68" s="5">
        <v>0</v>
      </c>
      <c r="G68" s="5">
        <f t="shared" si="3"/>
        <v>227685</v>
      </c>
    </row>
    <row r="69" spans="1:7" ht="20.100000000000001" customHeight="1">
      <c r="A69" s="11" t="s">
        <v>19</v>
      </c>
      <c r="B69" s="5">
        <v>1069</v>
      </c>
      <c r="C69" s="5">
        <v>6490</v>
      </c>
      <c r="D69" s="5">
        <v>125902</v>
      </c>
      <c r="E69" s="5">
        <v>53685</v>
      </c>
      <c r="F69" s="5">
        <v>0</v>
      </c>
      <c r="G69" s="5">
        <f t="shared" si="3"/>
        <v>187146</v>
      </c>
    </row>
    <row r="70" spans="1:7" ht="20.100000000000001" customHeight="1">
      <c r="A70" s="11" t="s">
        <v>55</v>
      </c>
      <c r="B70" s="5">
        <v>13937</v>
      </c>
      <c r="C70" s="5">
        <v>51449</v>
      </c>
      <c r="D70" s="5">
        <v>181014</v>
      </c>
      <c r="E70" s="5">
        <v>190883</v>
      </c>
      <c r="F70" s="5">
        <v>0</v>
      </c>
      <c r="G70" s="5">
        <f t="shared" si="3"/>
        <v>437283</v>
      </c>
    </row>
    <row r="71" spans="1:7" ht="20.100000000000001" customHeight="1">
      <c r="A71" s="11" t="s">
        <v>20</v>
      </c>
      <c r="B71" s="5">
        <v>4</v>
      </c>
      <c r="C71" s="5">
        <v>78</v>
      </c>
      <c r="D71" s="5">
        <v>31905</v>
      </c>
      <c r="E71" s="5">
        <v>21725</v>
      </c>
      <c r="F71" s="5">
        <v>0</v>
      </c>
      <c r="G71" s="5">
        <f t="shared" si="3"/>
        <v>53712</v>
      </c>
    </row>
    <row r="72" spans="1:7" ht="20.100000000000001" customHeight="1">
      <c r="A72" s="11" t="s">
        <v>11</v>
      </c>
      <c r="B72" s="5">
        <v>26951</v>
      </c>
      <c r="C72" s="5">
        <v>36608</v>
      </c>
      <c r="D72" s="5">
        <v>132038</v>
      </c>
      <c r="E72" s="5">
        <v>69442</v>
      </c>
      <c r="F72" s="5">
        <v>0</v>
      </c>
      <c r="G72" s="5">
        <f t="shared" si="3"/>
        <v>265039</v>
      </c>
    </row>
    <row r="73" spans="1:7" ht="20.100000000000001" customHeight="1">
      <c r="A73" s="11" t="s">
        <v>13</v>
      </c>
      <c r="B73" s="5">
        <v>14738</v>
      </c>
      <c r="C73" s="5">
        <v>20040</v>
      </c>
      <c r="D73" s="5">
        <v>64129</v>
      </c>
      <c r="E73" s="5">
        <v>43286</v>
      </c>
      <c r="F73" s="5">
        <v>0</v>
      </c>
      <c r="G73" s="5">
        <f t="shared" si="3"/>
        <v>142193</v>
      </c>
    </row>
    <row r="74" spans="1:7" ht="20.100000000000001" customHeight="1">
      <c r="A74" s="11" t="s">
        <v>14</v>
      </c>
      <c r="B74" s="5">
        <v>109698</v>
      </c>
      <c r="C74" s="5">
        <v>106943</v>
      </c>
      <c r="D74" s="5">
        <v>4727</v>
      </c>
      <c r="E74" s="5">
        <v>292</v>
      </c>
      <c r="F74" s="5">
        <v>0</v>
      </c>
      <c r="G74" s="5">
        <f t="shared" si="3"/>
        <v>221660</v>
      </c>
    </row>
    <row r="75" spans="1:7" ht="20.100000000000001" customHeight="1">
      <c r="A75" s="11" t="s">
        <v>21</v>
      </c>
      <c r="B75" s="5">
        <v>970</v>
      </c>
      <c r="C75" s="5">
        <v>17106</v>
      </c>
      <c r="D75" s="5">
        <v>198648</v>
      </c>
      <c r="E75" s="5">
        <v>38849</v>
      </c>
      <c r="F75" s="5">
        <v>0</v>
      </c>
      <c r="G75" s="5">
        <f t="shared" si="3"/>
        <v>255573</v>
      </c>
    </row>
    <row r="76" spans="1:7" ht="20.100000000000001" customHeight="1">
      <c r="A76" s="11" t="s">
        <v>61</v>
      </c>
      <c r="B76" s="5">
        <v>35</v>
      </c>
      <c r="C76" s="5">
        <v>2675</v>
      </c>
      <c r="D76" s="5">
        <v>62671</v>
      </c>
      <c r="E76" s="5">
        <v>39546</v>
      </c>
      <c r="F76" s="5">
        <v>0</v>
      </c>
      <c r="G76" s="5">
        <f t="shared" si="3"/>
        <v>104927</v>
      </c>
    </row>
    <row r="77" spans="1:7" ht="20.100000000000001" customHeight="1">
      <c r="A77" s="11" t="s">
        <v>15</v>
      </c>
      <c r="B77" s="5">
        <v>67</v>
      </c>
      <c r="C77" s="5">
        <v>684</v>
      </c>
      <c r="D77" s="5">
        <v>35634</v>
      </c>
      <c r="E77" s="5">
        <v>21830</v>
      </c>
      <c r="F77" s="5">
        <v>0</v>
      </c>
      <c r="G77" s="5">
        <f t="shared" si="3"/>
        <v>58215</v>
      </c>
    </row>
  </sheetData>
  <printOptions gridLines="1"/>
  <pageMargins left="0.7" right="0.7" top="0.75" bottom="0.75" header="0.3" footer="0.3"/>
  <pageSetup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22"/>
  <sheetViews>
    <sheetView topLeftCell="G1" workbookViewId="0">
      <selection activeCell="C3" sqref="C3:Y3"/>
    </sheetView>
  </sheetViews>
  <sheetFormatPr defaultRowHeight="15"/>
  <cols>
    <col min="1" max="1" width="47.140625" customWidth="1"/>
    <col min="2" max="2" width="16.85546875" customWidth="1"/>
    <col min="3" max="25" width="13.42578125" customWidth="1"/>
    <col min="34" max="34" width="28.5703125" customWidth="1"/>
  </cols>
  <sheetData>
    <row r="1" spans="1:25" ht="20.100000000000001" customHeight="1">
      <c r="A1" s="1" t="s">
        <v>47</v>
      </c>
    </row>
    <row r="2" spans="1:25" ht="17.850000000000001" customHeight="1">
      <c r="A2" s="1" t="s">
        <v>1</v>
      </c>
    </row>
    <row r="3" spans="1:25" ht="39.950000000000003" customHeight="1" thickBot="1">
      <c r="A3" s="2" t="s">
        <v>2</v>
      </c>
      <c r="B3" s="2" t="s">
        <v>3</v>
      </c>
      <c r="C3" s="2" t="s">
        <v>57</v>
      </c>
      <c r="D3" s="2" t="s">
        <v>4</v>
      </c>
      <c r="E3" s="2" t="s">
        <v>58</v>
      </c>
      <c r="F3" s="2" t="s">
        <v>22</v>
      </c>
      <c r="G3" s="2" t="s">
        <v>17</v>
      </c>
      <c r="H3" s="2" t="s">
        <v>5</v>
      </c>
      <c r="I3" s="2" t="s">
        <v>16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59</v>
      </c>
      <c r="O3" s="2" t="s">
        <v>10</v>
      </c>
      <c r="P3" s="2" t="s">
        <v>18</v>
      </c>
      <c r="Q3" s="2" t="s">
        <v>60</v>
      </c>
      <c r="R3" s="2" t="s">
        <v>12</v>
      </c>
      <c r="S3" s="2" t="s">
        <v>20</v>
      </c>
      <c r="T3" s="2" t="s">
        <v>11</v>
      </c>
      <c r="U3" s="2" t="s">
        <v>13</v>
      </c>
      <c r="V3" s="2" t="s">
        <v>14</v>
      </c>
      <c r="W3" s="2" t="s">
        <v>21</v>
      </c>
      <c r="X3" s="2" t="s">
        <v>61</v>
      </c>
      <c r="Y3" s="2" t="s">
        <v>15</v>
      </c>
    </row>
    <row r="4" spans="1:25" ht="20.100000000000001" customHeight="1" thickTop="1">
      <c r="A4" s="3" t="s">
        <v>23</v>
      </c>
      <c r="B4" s="4">
        <f>685864+545</f>
        <v>686409</v>
      </c>
      <c r="C4" s="4">
        <v>5410</v>
      </c>
      <c r="D4" s="4">
        <v>51859</v>
      </c>
      <c r="E4" s="4">
        <v>569</v>
      </c>
      <c r="F4" s="4">
        <v>314</v>
      </c>
      <c r="G4" s="4">
        <v>70156</v>
      </c>
      <c r="H4" s="4">
        <f>94047+99</f>
        <v>94146</v>
      </c>
      <c r="I4" s="4">
        <v>1922</v>
      </c>
      <c r="J4" s="4">
        <v>102</v>
      </c>
      <c r="K4" s="4">
        <v>129877</v>
      </c>
      <c r="L4" s="4">
        <v>50675</v>
      </c>
      <c r="M4" s="4">
        <f>18449+23</f>
        <v>18472</v>
      </c>
      <c r="N4" s="4">
        <v>185</v>
      </c>
      <c r="O4" s="4">
        <v>0</v>
      </c>
      <c r="P4" s="4">
        <v>18259</v>
      </c>
      <c r="Q4" s="4">
        <v>3464</v>
      </c>
      <c r="R4" s="4">
        <v>134497</v>
      </c>
      <c r="S4" s="4">
        <v>5242</v>
      </c>
      <c r="T4" s="4">
        <f>9132+423</f>
        <v>9555</v>
      </c>
      <c r="U4" s="4">
        <v>32267</v>
      </c>
      <c r="V4" s="4">
        <v>10424</v>
      </c>
      <c r="W4" s="4">
        <v>36462</v>
      </c>
      <c r="X4" s="4">
        <v>201</v>
      </c>
      <c r="Y4" s="4">
        <v>12351</v>
      </c>
    </row>
    <row r="5" spans="1:25" ht="20.100000000000001" customHeight="1">
      <c r="A5" s="5" t="s">
        <v>24</v>
      </c>
      <c r="B5" s="6">
        <f>352923+545</f>
        <v>353468</v>
      </c>
      <c r="C5" s="5">
        <v>500</v>
      </c>
      <c r="D5" s="5">
        <v>19030</v>
      </c>
      <c r="E5" s="5">
        <v>569</v>
      </c>
      <c r="F5" s="5">
        <v>314</v>
      </c>
      <c r="G5" s="5">
        <v>34638</v>
      </c>
      <c r="H5" s="5">
        <f>75024+99</f>
        <v>75123</v>
      </c>
      <c r="I5" s="5">
        <v>0</v>
      </c>
      <c r="J5" s="5">
        <v>0</v>
      </c>
      <c r="K5" s="5">
        <v>68235</v>
      </c>
      <c r="L5" s="5">
        <v>22128</v>
      </c>
      <c r="M5" s="5">
        <f>10110+23</f>
        <v>10133</v>
      </c>
      <c r="N5" s="5">
        <v>185</v>
      </c>
      <c r="O5" s="5">
        <v>0</v>
      </c>
      <c r="P5" s="5">
        <v>9629</v>
      </c>
      <c r="Q5" s="5">
        <v>310</v>
      </c>
      <c r="R5" s="5">
        <v>57402</v>
      </c>
      <c r="S5" s="5">
        <v>4292</v>
      </c>
      <c r="T5" s="5">
        <f>5269+423</f>
        <v>5692</v>
      </c>
      <c r="U5" s="5">
        <v>16046</v>
      </c>
      <c r="V5" s="5">
        <v>8132</v>
      </c>
      <c r="W5" s="5">
        <v>16610</v>
      </c>
      <c r="X5" s="5">
        <v>0</v>
      </c>
      <c r="Y5" s="5">
        <v>4500</v>
      </c>
    </row>
    <row r="6" spans="1:25" ht="20.100000000000001" customHeight="1">
      <c r="A6" s="5" t="s">
        <v>25</v>
      </c>
      <c r="B6" s="6">
        <v>12593</v>
      </c>
      <c r="C6" s="5">
        <v>0</v>
      </c>
      <c r="D6" s="5">
        <v>5414</v>
      </c>
      <c r="E6" s="5">
        <v>0</v>
      </c>
      <c r="F6" s="5">
        <v>0</v>
      </c>
      <c r="G6" s="5">
        <v>0</v>
      </c>
      <c r="H6" s="5">
        <v>71</v>
      </c>
      <c r="I6" s="5">
        <v>0</v>
      </c>
      <c r="J6" s="5">
        <v>0</v>
      </c>
      <c r="K6" s="5">
        <v>368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6740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</row>
    <row r="7" spans="1:25" ht="20.100000000000001" customHeight="1">
      <c r="A7" s="5" t="s">
        <v>26</v>
      </c>
      <c r="B7" s="6">
        <v>42717</v>
      </c>
      <c r="C7" s="5">
        <v>444</v>
      </c>
      <c r="D7" s="5">
        <v>2236</v>
      </c>
      <c r="E7" s="5">
        <v>0</v>
      </c>
      <c r="F7" s="5">
        <v>0</v>
      </c>
      <c r="G7" s="5">
        <v>50</v>
      </c>
      <c r="H7" s="5">
        <v>66</v>
      </c>
      <c r="I7" s="5">
        <v>0</v>
      </c>
      <c r="J7" s="5">
        <v>0</v>
      </c>
      <c r="K7" s="5">
        <v>3201</v>
      </c>
      <c r="L7" s="5">
        <v>22692</v>
      </c>
      <c r="M7" s="5">
        <v>3308</v>
      </c>
      <c r="N7" s="5">
        <v>0</v>
      </c>
      <c r="O7" s="5">
        <v>0</v>
      </c>
      <c r="P7" s="5">
        <v>38</v>
      </c>
      <c r="Q7" s="5">
        <v>0</v>
      </c>
      <c r="R7" s="5">
        <v>0</v>
      </c>
      <c r="S7" s="5">
        <v>0</v>
      </c>
      <c r="T7" s="5">
        <v>0</v>
      </c>
      <c r="U7" s="5">
        <v>9957</v>
      </c>
      <c r="V7" s="5">
        <v>0</v>
      </c>
      <c r="W7" s="5">
        <v>725</v>
      </c>
      <c r="X7" s="5">
        <v>0</v>
      </c>
      <c r="Y7" s="5">
        <v>0</v>
      </c>
    </row>
    <row r="8" spans="1:25" ht="20.100000000000001" customHeight="1">
      <c r="A8" s="5" t="s">
        <v>27</v>
      </c>
      <c r="B8" s="6">
        <v>2742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996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1746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</row>
    <row r="9" spans="1:25" ht="20.100000000000001" customHeight="1">
      <c r="A9" s="5" t="s">
        <v>28</v>
      </c>
      <c r="B9" s="6">
        <v>6189</v>
      </c>
      <c r="C9" s="5">
        <v>43</v>
      </c>
      <c r="D9" s="5">
        <v>695</v>
      </c>
      <c r="E9" s="5">
        <v>0</v>
      </c>
      <c r="F9" s="5">
        <v>0</v>
      </c>
      <c r="G9" s="5">
        <v>167</v>
      </c>
      <c r="H9" s="5">
        <v>38</v>
      </c>
      <c r="I9" s="5">
        <v>0</v>
      </c>
      <c r="J9" s="5">
        <v>0</v>
      </c>
      <c r="K9" s="5">
        <v>1737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2349</v>
      </c>
      <c r="S9" s="5">
        <v>0</v>
      </c>
      <c r="T9" s="5">
        <v>0</v>
      </c>
      <c r="U9" s="5">
        <v>0</v>
      </c>
      <c r="V9" s="5">
        <v>0</v>
      </c>
      <c r="W9" s="5">
        <v>1051</v>
      </c>
      <c r="X9" s="5">
        <v>109</v>
      </c>
      <c r="Y9" s="5">
        <v>0</v>
      </c>
    </row>
    <row r="10" spans="1:25" ht="20.100000000000001" customHeight="1">
      <c r="A10" s="5" t="s">
        <v>29</v>
      </c>
      <c r="B10" s="6">
        <v>28992</v>
      </c>
      <c r="C10" s="5">
        <v>0</v>
      </c>
      <c r="D10" s="5">
        <v>2594</v>
      </c>
      <c r="E10" s="5">
        <v>0</v>
      </c>
      <c r="F10" s="5">
        <v>0</v>
      </c>
      <c r="G10" s="5">
        <v>1023</v>
      </c>
      <c r="H10" s="5">
        <v>4298</v>
      </c>
      <c r="I10" s="5">
        <v>0</v>
      </c>
      <c r="J10" s="5">
        <v>0</v>
      </c>
      <c r="K10" s="5">
        <v>8129</v>
      </c>
      <c r="L10" s="5">
        <v>175</v>
      </c>
      <c r="M10" s="5">
        <v>126</v>
      </c>
      <c r="N10" s="5">
        <v>0</v>
      </c>
      <c r="O10" s="5">
        <v>0</v>
      </c>
      <c r="P10" s="5">
        <v>0</v>
      </c>
      <c r="Q10" s="5">
        <v>0</v>
      </c>
      <c r="R10" s="5">
        <v>10125</v>
      </c>
      <c r="S10" s="5">
        <v>0</v>
      </c>
      <c r="T10" s="5">
        <v>0</v>
      </c>
      <c r="U10" s="5">
        <v>238</v>
      </c>
      <c r="V10" s="5">
        <v>0</v>
      </c>
      <c r="W10" s="5">
        <v>1384</v>
      </c>
      <c r="X10" s="5">
        <v>0</v>
      </c>
      <c r="Y10" s="5">
        <v>900</v>
      </c>
    </row>
    <row r="11" spans="1:25" ht="20.100000000000001" customHeight="1">
      <c r="A11" s="5" t="s">
        <v>30</v>
      </c>
      <c r="B11" s="6">
        <v>7315</v>
      </c>
      <c r="C11" s="5">
        <v>0</v>
      </c>
      <c r="D11" s="5">
        <v>0</v>
      </c>
      <c r="E11" s="5">
        <v>0</v>
      </c>
      <c r="F11" s="5">
        <v>0</v>
      </c>
      <c r="G11" s="5">
        <v>1101</v>
      </c>
      <c r="H11" s="5">
        <v>0</v>
      </c>
      <c r="I11" s="5">
        <v>0</v>
      </c>
      <c r="J11" s="5">
        <v>0</v>
      </c>
      <c r="K11" s="5">
        <v>1288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4926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</row>
    <row r="12" spans="1:25" ht="20.100000000000001" customHeight="1">
      <c r="A12" s="5" t="s">
        <v>31</v>
      </c>
      <c r="B12" s="6">
        <v>4679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2885</v>
      </c>
      <c r="L12" s="5">
        <v>0</v>
      </c>
      <c r="M12" s="5">
        <v>309</v>
      </c>
      <c r="N12" s="5">
        <v>0</v>
      </c>
      <c r="O12" s="5">
        <v>0</v>
      </c>
      <c r="P12" s="5">
        <v>0</v>
      </c>
      <c r="Q12" s="5">
        <v>0</v>
      </c>
      <c r="R12" s="5">
        <v>1485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</row>
    <row r="13" spans="1:25" ht="20.100000000000001" customHeight="1">
      <c r="A13" s="5" t="s">
        <v>32</v>
      </c>
      <c r="B13" s="6">
        <v>32534</v>
      </c>
      <c r="C13" s="5">
        <v>0</v>
      </c>
      <c r="D13" s="5">
        <v>4957</v>
      </c>
      <c r="E13" s="5">
        <v>0</v>
      </c>
      <c r="F13" s="5">
        <v>0</v>
      </c>
      <c r="G13" s="5">
        <v>4400</v>
      </c>
      <c r="H13" s="5">
        <v>0</v>
      </c>
      <c r="I13" s="5">
        <v>0</v>
      </c>
      <c r="J13" s="5">
        <v>102</v>
      </c>
      <c r="K13" s="5">
        <v>8304</v>
      </c>
      <c r="L13" s="5">
        <v>395</v>
      </c>
      <c r="M13" s="5">
        <v>0</v>
      </c>
      <c r="N13" s="5">
        <v>0</v>
      </c>
      <c r="O13" s="5">
        <v>0</v>
      </c>
      <c r="P13" s="5">
        <v>0</v>
      </c>
      <c r="Q13" s="5">
        <v>1454</v>
      </c>
      <c r="R13" s="5">
        <v>7711</v>
      </c>
      <c r="S13" s="5">
        <v>0</v>
      </c>
      <c r="T13" s="5">
        <v>392</v>
      </c>
      <c r="U13" s="5">
        <v>0</v>
      </c>
      <c r="V13" s="5">
        <v>0</v>
      </c>
      <c r="W13" s="5">
        <v>4819</v>
      </c>
      <c r="X13" s="5">
        <v>0</v>
      </c>
      <c r="Y13" s="5">
        <v>0</v>
      </c>
    </row>
    <row r="14" spans="1:25" ht="20.100000000000001" customHeight="1">
      <c r="A14" s="5" t="s">
        <v>35</v>
      </c>
      <c r="B14" s="6">
        <v>1861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653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1208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</row>
    <row r="15" spans="1:25" ht="20.100000000000001" customHeight="1">
      <c r="A15" s="5" t="s">
        <v>37</v>
      </c>
      <c r="B15" s="6">
        <v>45262</v>
      </c>
      <c r="C15" s="5">
        <v>0</v>
      </c>
      <c r="D15" s="5">
        <v>4434</v>
      </c>
      <c r="E15" s="5">
        <v>0</v>
      </c>
      <c r="F15" s="5">
        <v>0</v>
      </c>
      <c r="G15" s="5">
        <v>909</v>
      </c>
      <c r="H15" s="5">
        <v>10183</v>
      </c>
      <c r="I15" s="5">
        <v>0</v>
      </c>
      <c r="J15" s="5">
        <v>0</v>
      </c>
      <c r="K15" s="5">
        <v>5331</v>
      </c>
      <c r="L15" s="5">
        <v>3191</v>
      </c>
      <c r="M15" s="5">
        <v>2053</v>
      </c>
      <c r="N15" s="5">
        <v>0</v>
      </c>
      <c r="O15" s="5">
        <v>0</v>
      </c>
      <c r="P15" s="5">
        <v>4559</v>
      </c>
      <c r="Q15" s="5">
        <v>0</v>
      </c>
      <c r="R15" s="5">
        <v>9227</v>
      </c>
      <c r="S15" s="5">
        <v>0</v>
      </c>
      <c r="T15" s="5">
        <v>491</v>
      </c>
      <c r="U15" s="5">
        <v>1624</v>
      </c>
      <c r="V15" s="5">
        <v>0</v>
      </c>
      <c r="W15" s="5">
        <v>1620</v>
      </c>
      <c r="X15" s="5">
        <v>0</v>
      </c>
      <c r="Y15" s="5">
        <v>1640</v>
      </c>
    </row>
    <row r="16" spans="1:25" ht="20.100000000000001" customHeight="1">
      <c r="A16" s="5" t="s">
        <v>38</v>
      </c>
      <c r="B16" s="6">
        <v>30612</v>
      </c>
      <c r="C16" s="5">
        <v>0</v>
      </c>
      <c r="D16" s="5">
        <v>3576</v>
      </c>
      <c r="E16" s="5">
        <v>0</v>
      </c>
      <c r="F16" s="5">
        <v>0</v>
      </c>
      <c r="G16" s="5">
        <v>10308</v>
      </c>
      <c r="H16" s="5">
        <v>1939</v>
      </c>
      <c r="I16" s="5">
        <v>0</v>
      </c>
      <c r="J16" s="5">
        <v>0</v>
      </c>
      <c r="K16" s="5">
        <v>5328</v>
      </c>
      <c r="L16" s="5">
        <v>0</v>
      </c>
      <c r="M16" s="5">
        <v>0</v>
      </c>
      <c r="N16" s="5">
        <v>0</v>
      </c>
      <c r="O16" s="5">
        <v>0</v>
      </c>
      <c r="P16" s="5">
        <v>108</v>
      </c>
      <c r="Q16" s="5">
        <v>0</v>
      </c>
      <c r="R16" s="5">
        <v>8392</v>
      </c>
      <c r="S16" s="5">
        <v>0</v>
      </c>
      <c r="T16" s="5">
        <v>352</v>
      </c>
      <c r="U16" s="5">
        <v>51</v>
      </c>
      <c r="V16" s="5">
        <v>0</v>
      </c>
      <c r="W16" s="5">
        <v>389</v>
      </c>
      <c r="X16" s="5">
        <v>0</v>
      </c>
      <c r="Y16" s="5">
        <v>169</v>
      </c>
    </row>
    <row r="17" spans="1:25" ht="20.100000000000001" customHeight="1">
      <c r="A17" s="5" t="s">
        <v>39</v>
      </c>
      <c r="B17" s="6">
        <v>2016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429</v>
      </c>
      <c r="I17" s="5">
        <v>0</v>
      </c>
      <c r="J17" s="5">
        <v>0</v>
      </c>
      <c r="K17" s="5">
        <v>197</v>
      </c>
      <c r="L17" s="5">
        <v>0</v>
      </c>
      <c r="M17" s="5">
        <v>0</v>
      </c>
      <c r="N17" s="5">
        <v>0</v>
      </c>
      <c r="O17" s="5">
        <v>0</v>
      </c>
      <c r="P17" s="5">
        <v>179</v>
      </c>
      <c r="Q17" s="5">
        <v>0</v>
      </c>
      <c r="R17" s="5">
        <v>282</v>
      </c>
      <c r="S17" s="5">
        <v>0</v>
      </c>
      <c r="T17" s="5">
        <v>201</v>
      </c>
      <c r="U17" s="5">
        <v>15</v>
      </c>
      <c r="V17" s="5">
        <v>0</v>
      </c>
      <c r="W17" s="5">
        <v>587</v>
      </c>
      <c r="X17" s="5">
        <v>0</v>
      </c>
      <c r="Y17" s="5">
        <v>126</v>
      </c>
    </row>
    <row r="18" spans="1:25" ht="20.100000000000001" customHeight="1">
      <c r="A18" s="5" t="s">
        <v>40</v>
      </c>
      <c r="B18" s="6">
        <v>7851</v>
      </c>
      <c r="C18" s="5">
        <v>0</v>
      </c>
      <c r="D18" s="5">
        <v>2432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346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5073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</row>
    <row r="19" spans="1:25" ht="20.100000000000001" customHeight="1">
      <c r="A19" s="5" t="s">
        <v>41</v>
      </c>
      <c r="B19" s="6">
        <v>33339</v>
      </c>
      <c r="C19" s="5">
        <v>0</v>
      </c>
      <c r="D19" s="5">
        <v>1992</v>
      </c>
      <c r="E19" s="5">
        <v>0</v>
      </c>
      <c r="F19" s="5">
        <v>0</v>
      </c>
      <c r="G19" s="5">
        <v>4000</v>
      </c>
      <c r="H19" s="5">
        <v>1208</v>
      </c>
      <c r="I19" s="5">
        <v>0</v>
      </c>
      <c r="J19" s="5">
        <v>0</v>
      </c>
      <c r="K19" s="5">
        <v>10401</v>
      </c>
      <c r="L19" s="5">
        <v>771</v>
      </c>
      <c r="M19" s="5">
        <v>0</v>
      </c>
      <c r="N19" s="5">
        <v>0</v>
      </c>
      <c r="O19" s="5">
        <v>0</v>
      </c>
      <c r="P19" s="5">
        <v>2821</v>
      </c>
      <c r="Q19" s="5">
        <v>1700</v>
      </c>
      <c r="R19" s="5">
        <v>3650</v>
      </c>
      <c r="S19" s="5">
        <v>0</v>
      </c>
      <c r="T19" s="5">
        <v>0</v>
      </c>
      <c r="U19" s="5">
        <v>0</v>
      </c>
      <c r="V19" s="5">
        <v>1953</v>
      </c>
      <c r="W19" s="5">
        <v>4751</v>
      </c>
      <c r="X19" s="5">
        <v>92</v>
      </c>
      <c r="Y19" s="5">
        <v>0</v>
      </c>
    </row>
    <row r="20" spans="1:25" ht="20.100000000000001" customHeight="1">
      <c r="A20" s="5" t="s">
        <v>42</v>
      </c>
      <c r="B20" s="6">
        <v>34681</v>
      </c>
      <c r="C20" s="5">
        <v>0</v>
      </c>
      <c r="D20" s="5">
        <v>637</v>
      </c>
      <c r="E20" s="5">
        <v>0</v>
      </c>
      <c r="F20" s="5">
        <v>0</v>
      </c>
      <c r="G20" s="5">
        <v>13560</v>
      </c>
      <c r="H20" s="5">
        <v>0</v>
      </c>
      <c r="I20" s="5">
        <v>1922</v>
      </c>
      <c r="J20" s="5">
        <v>0</v>
      </c>
      <c r="K20" s="5">
        <v>2754</v>
      </c>
      <c r="L20" s="5">
        <v>0</v>
      </c>
      <c r="M20" s="5">
        <v>1275</v>
      </c>
      <c r="N20" s="5">
        <v>0</v>
      </c>
      <c r="O20" s="5">
        <v>0</v>
      </c>
      <c r="P20" s="5">
        <v>925</v>
      </c>
      <c r="Q20" s="5">
        <v>0</v>
      </c>
      <c r="R20" s="5">
        <v>5396</v>
      </c>
      <c r="S20" s="5">
        <v>950</v>
      </c>
      <c r="T20" s="5">
        <v>691</v>
      </c>
      <c r="U20" s="5">
        <v>2060</v>
      </c>
      <c r="V20" s="5">
        <v>0</v>
      </c>
      <c r="W20" s="5">
        <v>4327</v>
      </c>
      <c r="X20" s="5">
        <v>0</v>
      </c>
      <c r="Y20" s="5">
        <v>184</v>
      </c>
    </row>
    <row r="21" spans="1:25" ht="20.100000000000001" customHeight="1">
      <c r="A21" s="5" t="s">
        <v>43</v>
      </c>
      <c r="B21" s="6">
        <v>32476</v>
      </c>
      <c r="C21" s="5">
        <v>4423</v>
      </c>
      <c r="D21" s="5">
        <v>1953</v>
      </c>
      <c r="E21" s="5">
        <v>0</v>
      </c>
      <c r="F21" s="5">
        <v>0</v>
      </c>
      <c r="G21" s="5">
        <v>0</v>
      </c>
      <c r="H21" s="5">
        <v>791</v>
      </c>
      <c r="I21" s="5">
        <v>0</v>
      </c>
      <c r="J21" s="5">
        <v>0</v>
      </c>
      <c r="K21" s="5">
        <v>9724</v>
      </c>
      <c r="L21" s="5">
        <v>1323</v>
      </c>
      <c r="M21" s="5">
        <v>1268</v>
      </c>
      <c r="N21" s="5">
        <v>0</v>
      </c>
      <c r="O21" s="5">
        <v>0</v>
      </c>
      <c r="P21" s="5">
        <v>0</v>
      </c>
      <c r="Q21" s="5">
        <v>0</v>
      </c>
      <c r="R21" s="5">
        <v>8471</v>
      </c>
      <c r="S21" s="5">
        <v>0</v>
      </c>
      <c r="T21" s="5">
        <v>952</v>
      </c>
      <c r="U21" s="5">
        <v>2276</v>
      </c>
      <c r="V21" s="5">
        <v>0</v>
      </c>
      <c r="W21" s="5">
        <v>199</v>
      </c>
      <c r="X21" s="5">
        <v>0</v>
      </c>
      <c r="Y21" s="5">
        <v>1096</v>
      </c>
    </row>
    <row r="22" spans="1:25" ht="20.100000000000001" customHeight="1">
      <c r="A22" s="5" t="s">
        <v>44</v>
      </c>
      <c r="B22" s="6">
        <v>7082</v>
      </c>
      <c r="C22" s="5">
        <v>0</v>
      </c>
      <c r="D22" s="5">
        <v>1909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314</v>
      </c>
      <c r="S22" s="5">
        <v>0</v>
      </c>
      <c r="T22" s="5">
        <v>784</v>
      </c>
      <c r="U22" s="5">
        <v>0</v>
      </c>
      <c r="V22" s="5">
        <v>339</v>
      </c>
      <c r="W22" s="5">
        <v>0</v>
      </c>
      <c r="X22" s="5">
        <v>0</v>
      </c>
      <c r="Y22" s="5">
        <v>3736</v>
      </c>
    </row>
  </sheetData>
  <printOptions gridLines="1"/>
  <pageMargins left="0.7" right="0.7" top="0.75" bottom="0.75" header="0.3" footer="0.3"/>
  <pageSetup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>
  <dimension ref="A1:Y21"/>
  <sheetViews>
    <sheetView topLeftCell="G1" workbookViewId="0">
      <selection activeCell="W22" sqref="W22"/>
    </sheetView>
  </sheetViews>
  <sheetFormatPr defaultRowHeight="15"/>
  <cols>
    <col min="1" max="1" width="47.140625" customWidth="1"/>
    <col min="2" max="2" width="16.85546875" customWidth="1"/>
    <col min="3" max="15" width="13.42578125" customWidth="1"/>
    <col min="16" max="16" width="12.42578125" customWidth="1"/>
    <col min="17" max="25" width="13.42578125" customWidth="1"/>
    <col min="34" max="34" width="28.5703125" customWidth="1"/>
  </cols>
  <sheetData>
    <row r="1" spans="1:25" ht="20.100000000000001" customHeight="1">
      <c r="A1" s="1" t="s">
        <v>47</v>
      </c>
    </row>
    <row r="2" spans="1:25" ht="17.850000000000001" customHeight="1">
      <c r="A2" s="1" t="s">
        <v>45</v>
      </c>
    </row>
    <row r="3" spans="1:25" ht="39.950000000000003" customHeight="1" thickBot="1">
      <c r="A3" s="2" t="s">
        <v>2</v>
      </c>
      <c r="B3" s="2" t="s">
        <v>3</v>
      </c>
      <c r="C3" s="2" t="s">
        <v>57</v>
      </c>
      <c r="D3" s="2" t="s">
        <v>4</v>
      </c>
      <c r="E3" s="2" t="s">
        <v>58</v>
      </c>
      <c r="F3" s="2" t="s">
        <v>22</v>
      </c>
      <c r="G3" s="2" t="s">
        <v>17</v>
      </c>
      <c r="H3" s="2" t="s">
        <v>5</v>
      </c>
      <c r="I3" s="2" t="s">
        <v>16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59</v>
      </c>
      <c r="O3" s="2" t="s">
        <v>10</v>
      </c>
      <c r="P3" s="2" t="s">
        <v>18</v>
      </c>
      <c r="Q3" s="2" t="s">
        <v>60</v>
      </c>
      <c r="R3" s="2" t="s">
        <v>12</v>
      </c>
      <c r="S3" s="2" t="s">
        <v>20</v>
      </c>
      <c r="T3" s="2" t="s">
        <v>11</v>
      </c>
      <c r="U3" s="2" t="s">
        <v>13</v>
      </c>
      <c r="V3" s="2" t="s">
        <v>14</v>
      </c>
      <c r="W3" s="2" t="s">
        <v>21</v>
      </c>
      <c r="X3" s="2" t="s">
        <v>61</v>
      </c>
      <c r="Y3" s="2" t="s">
        <v>15</v>
      </c>
    </row>
    <row r="4" spans="1:25" ht="20.100000000000001" customHeight="1" thickTop="1">
      <c r="A4" s="3" t="s">
        <v>23</v>
      </c>
      <c r="B4" s="4">
        <f>248971-1539</f>
        <v>247432</v>
      </c>
      <c r="C4" s="4">
        <v>3016</v>
      </c>
      <c r="D4" s="4">
        <v>18130</v>
      </c>
      <c r="E4" s="4">
        <v>362</v>
      </c>
      <c r="F4" s="4">
        <v>245</v>
      </c>
      <c r="G4" s="4">
        <v>29928</v>
      </c>
      <c r="H4" s="4">
        <v>0</v>
      </c>
      <c r="I4" s="4">
        <v>1356</v>
      </c>
      <c r="J4" s="4">
        <v>96</v>
      </c>
      <c r="K4" s="4">
        <v>52471</v>
      </c>
      <c r="L4" s="4">
        <v>25630</v>
      </c>
      <c r="M4" s="4">
        <v>8436</v>
      </c>
      <c r="N4" s="4">
        <v>47</v>
      </c>
      <c r="O4" s="4">
        <v>0</v>
      </c>
      <c r="P4" s="4">
        <v>7101</v>
      </c>
      <c r="Q4" s="4">
        <v>1656</v>
      </c>
      <c r="R4" s="4">
        <v>47325</v>
      </c>
      <c r="S4" s="4">
        <v>505</v>
      </c>
      <c r="T4" s="4">
        <v>4886</v>
      </c>
      <c r="U4" s="4">
        <v>15932</v>
      </c>
      <c r="V4" s="4">
        <v>5344</v>
      </c>
      <c r="W4" s="4">
        <v>15150</v>
      </c>
      <c r="X4" s="4">
        <v>104</v>
      </c>
      <c r="Y4" s="4">
        <v>9712</v>
      </c>
    </row>
    <row r="5" spans="1:25" ht="20.100000000000001" customHeight="1">
      <c r="A5" s="5" t="s">
        <v>24</v>
      </c>
      <c r="B5" s="6">
        <f>111388-1476</f>
        <v>109912</v>
      </c>
      <c r="C5" s="5">
        <v>265</v>
      </c>
      <c r="D5" s="5">
        <v>4549</v>
      </c>
      <c r="E5" s="5">
        <v>362</v>
      </c>
      <c r="F5" s="5">
        <v>245</v>
      </c>
      <c r="G5" s="5">
        <v>15031</v>
      </c>
      <c r="H5" s="5">
        <v>0</v>
      </c>
      <c r="I5" s="5">
        <v>0</v>
      </c>
      <c r="J5" s="5">
        <v>0</v>
      </c>
      <c r="K5" s="5">
        <v>26618</v>
      </c>
      <c r="L5" s="5">
        <v>9051</v>
      </c>
      <c r="M5" s="5">
        <v>3619</v>
      </c>
      <c r="N5" s="5">
        <v>47</v>
      </c>
      <c r="O5" s="5">
        <v>0</v>
      </c>
      <c r="P5" s="5">
        <v>3244</v>
      </c>
      <c r="Q5" s="5">
        <v>15</v>
      </c>
      <c r="R5" s="5">
        <v>20305</v>
      </c>
      <c r="S5" s="5">
        <v>72</v>
      </c>
      <c r="T5" s="5">
        <v>2932</v>
      </c>
      <c r="U5" s="5">
        <v>7834</v>
      </c>
      <c r="V5" s="5">
        <v>4371</v>
      </c>
      <c r="W5" s="5">
        <v>7697</v>
      </c>
      <c r="X5" s="5">
        <v>0</v>
      </c>
      <c r="Y5" s="5">
        <v>3655</v>
      </c>
    </row>
    <row r="6" spans="1:25" ht="20.100000000000001" customHeight="1">
      <c r="A6" s="5" t="s">
        <v>25</v>
      </c>
      <c r="B6" s="6">
        <v>4294</v>
      </c>
      <c r="C6" s="5">
        <v>0</v>
      </c>
      <c r="D6" s="5">
        <v>2198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2096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</row>
    <row r="7" spans="1:25" ht="20.100000000000001" customHeight="1">
      <c r="A7" s="5" t="s">
        <v>26</v>
      </c>
      <c r="B7" s="6">
        <v>23911</v>
      </c>
      <c r="C7" s="5">
        <v>274</v>
      </c>
      <c r="D7" s="5">
        <v>960</v>
      </c>
      <c r="E7" s="5">
        <v>0</v>
      </c>
      <c r="F7" s="5">
        <v>0</v>
      </c>
      <c r="G7" s="5">
        <v>27</v>
      </c>
      <c r="H7" s="5">
        <v>0</v>
      </c>
      <c r="I7" s="5">
        <v>0</v>
      </c>
      <c r="J7" s="5">
        <v>0</v>
      </c>
      <c r="K7" s="5">
        <v>1825</v>
      </c>
      <c r="L7" s="5">
        <v>13405</v>
      </c>
      <c r="M7" s="5">
        <v>2073</v>
      </c>
      <c r="N7" s="5">
        <v>0</v>
      </c>
      <c r="O7" s="5">
        <v>0</v>
      </c>
      <c r="P7" s="5">
        <v>19</v>
      </c>
      <c r="Q7" s="5">
        <v>0</v>
      </c>
      <c r="R7" s="5">
        <v>0</v>
      </c>
      <c r="S7" s="5">
        <v>0</v>
      </c>
      <c r="T7" s="5">
        <v>0</v>
      </c>
      <c r="U7" s="5">
        <v>5071</v>
      </c>
      <c r="V7" s="5">
        <v>0</v>
      </c>
      <c r="W7" s="5">
        <v>257</v>
      </c>
      <c r="X7" s="5">
        <v>0</v>
      </c>
      <c r="Y7" s="5">
        <v>0</v>
      </c>
    </row>
    <row r="8" spans="1:25" ht="20.100000000000001" customHeight="1">
      <c r="A8" s="5" t="s">
        <v>27</v>
      </c>
      <c r="B8" s="6">
        <v>1177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372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805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</row>
    <row r="9" spans="1:25" ht="20.100000000000001" customHeight="1">
      <c r="A9" s="5" t="s">
        <v>28</v>
      </c>
      <c r="B9" s="6">
        <v>885</v>
      </c>
      <c r="C9" s="5">
        <v>15</v>
      </c>
      <c r="D9" s="5">
        <v>314</v>
      </c>
      <c r="E9" s="5">
        <v>0</v>
      </c>
      <c r="F9" s="5">
        <v>0</v>
      </c>
      <c r="G9" s="5">
        <v>25</v>
      </c>
      <c r="H9" s="5">
        <v>0</v>
      </c>
      <c r="I9" s="5">
        <v>0</v>
      </c>
      <c r="J9" s="5">
        <v>0</v>
      </c>
      <c r="K9" s="5">
        <v>188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298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45</v>
      </c>
      <c r="Y9" s="5">
        <v>0</v>
      </c>
    </row>
    <row r="10" spans="1:25" ht="20.100000000000001" customHeight="1">
      <c r="A10" s="5" t="s">
        <v>29</v>
      </c>
      <c r="B10" s="6">
        <v>10235</v>
      </c>
      <c r="C10" s="5">
        <v>0</v>
      </c>
      <c r="D10" s="5">
        <v>1059</v>
      </c>
      <c r="E10" s="5">
        <v>0</v>
      </c>
      <c r="F10" s="5">
        <v>0</v>
      </c>
      <c r="G10" s="5">
        <v>156</v>
      </c>
      <c r="H10" s="5">
        <v>0</v>
      </c>
      <c r="I10" s="5">
        <v>0</v>
      </c>
      <c r="J10" s="5">
        <v>0</v>
      </c>
      <c r="K10" s="5">
        <v>3047</v>
      </c>
      <c r="L10" s="5">
        <v>120</v>
      </c>
      <c r="M10" s="5">
        <v>62</v>
      </c>
      <c r="N10" s="5">
        <v>0</v>
      </c>
      <c r="O10" s="5">
        <v>0</v>
      </c>
      <c r="P10" s="5">
        <v>0</v>
      </c>
      <c r="Q10" s="5">
        <v>0</v>
      </c>
      <c r="R10" s="5">
        <v>4336</v>
      </c>
      <c r="S10" s="5">
        <v>0</v>
      </c>
      <c r="T10" s="5">
        <v>0</v>
      </c>
      <c r="U10" s="5">
        <v>133</v>
      </c>
      <c r="V10" s="5">
        <v>0</v>
      </c>
      <c r="W10" s="5">
        <v>498</v>
      </c>
      <c r="X10" s="5">
        <v>0</v>
      </c>
      <c r="Y10" s="5">
        <v>824</v>
      </c>
    </row>
    <row r="11" spans="1:25" ht="20.100000000000001" customHeight="1">
      <c r="A11" s="5" t="s">
        <v>30</v>
      </c>
      <c r="B11" s="6">
        <v>538</v>
      </c>
      <c r="C11" s="5">
        <v>0</v>
      </c>
      <c r="D11" s="5">
        <v>0</v>
      </c>
      <c r="E11" s="5">
        <v>0</v>
      </c>
      <c r="F11" s="5">
        <v>0</v>
      </c>
      <c r="G11" s="5">
        <v>538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</row>
    <row r="12" spans="1:25" ht="20.100000000000001" customHeight="1">
      <c r="A12" s="5" t="s">
        <v>31</v>
      </c>
      <c r="B12" s="6">
        <v>2095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1315</v>
      </c>
      <c r="L12" s="5">
        <v>0</v>
      </c>
      <c r="M12" s="5">
        <v>139</v>
      </c>
      <c r="N12" s="5">
        <v>0</v>
      </c>
      <c r="O12" s="5">
        <v>0</v>
      </c>
      <c r="P12" s="5">
        <v>0</v>
      </c>
      <c r="Q12" s="5">
        <v>0</v>
      </c>
      <c r="R12" s="5">
        <v>641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</row>
    <row r="13" spans="1:25" ht="20.100000000000001" customHeight="1">
      <c r="A13" s="5" t="s">
        <v>32</v>
      </c>
      <c r="B13" s="6">
        <v>14788</v>
      </c>
      <c r="C13" s="5">
        <v>0</v>
      </c>
      <c r="D13" s="5">
        <v>1777</v>
      </c>
      <c r="E13" s="5">
        <v>0</v>
      </c>
      <c r="F13" s="5">
        <v>0</v>
      </c>
      <c r="G13" s="5">
        <v>1957</v>
      </c>
      <c r="H13" s="5">
        <v>0</v>
      </c>
      <c r="I13" s="5">
        <v>0</v>
      </c>
      <c r="J13" s="5">
        <v>96</v>
      </c>
      <c r="K13" s="5">
        <v>4320</v>
      </c>
      <c r="L13" s="5">
        <v>204</v>
      </c>
      <c r="M13" s="5">
        <v>0</v>
      </c>
      <c r="N13" s="5">
        <v>0</v>
      </c>
      <c r="O13" s="5">
        <v>0</v>
      </c>
      <c r="P13" s="5">
        <v>0</v>
      </c>
      <c r="Q13" s="5">
        <v>701</v>
      </c>
      <c r="R13" s="5">
        <v>3538</v>
      </c>
      <c r="S13" s="5">
        <v>0</v>
      </c>
      <c r="T13" s="5">
        <v>199</v>
      </c>
      <c r="U13" s="5">
        <v>0</v>
      </c>
      <c r="V13" s="5">
        <v>0</v>
      </c>
      <c r="W13" s="5">
        <v>1996</v>
      </c>
      <c r="X13" s="5">
        <v>0</v>
      </c>
      <c r="Y13" s="5">
        <v>0</v>
      </c>
    </row>
    <row r="14" spans="1:25" ht="20.100000000000001" customHeight="1">
      <c r="A14" s="5" t="s">
        <v>37</v>
      </c>
      <c r="B14" s="6">
        <f>17600-51</f>
        <v>17549</v>
      </c>
      <c r="C14" s="5">
        <v>0</v>
      </c>
      <c r="D14" s="5">
        <v>1896</v>
      </c>
      <c r="E14" s="5">
        <v>0</v>
      </c>
      <c r="F14" s="5">
        <v>0</v>
      </c>
      <c r="G14" s="5">
        <v>374</v>
      </c>
      <c r="H14" s="5">
        <v>0</v>
      </c>
      <c r="I14" s="5">
        <v>0</v>
      </c>
      <c r="J14" s="5">
        <v>0</v>
      </c>
      <c r="K14" s="5">
        <v>2526</v>
      </c>
      <c r="L14" s="5">
        <v>1809</v>
      </c>
      <c r="M14" s="5">
        <v>1120</v>
      </c>
      <c r="N14" s="5">
        <v>0</v>
      </c>
      <c r="O14" s="5">
        <v>0</v>
      </c>
      <c r="P14" s="5">
        <v>2058</v>
      </c>
      <c r="Q14" s="5">
        <v>0</v>
      </c>
      <c r="R14" s="5">
        <v>4643</v>
      </c>
      <c r="S14" s="5">
        <v>0</v>
      </c>
      <c r="T14" s="5">
        <v>224</v>
      </c>
      <c r="U14" s="5">
        <v>837</v>
      </c>
      <c r="V14" s="5">
        <v>0</v>
      </c>
      <c r="W14" s="5">
        <v>716</v>
      </c>
      <c r="X14" s="5">
        <v>0</v>
      </c>
      <c r="Y14" s="5">
        <v>1346</v>
      </c>
    </row>
    <row r="15" spans="1:25" ht="20.100000000000001" customHeight="1">
      <c r="A15" s="5" t="s">
        <v>38</v>
      </c>
      <c r="B15" s="6">
        <v>11071</v>
      </c>
      <c r="C15" s="5">
        <v>0</v>
      </c>
      <c r="D15" s="5">
        <v>1515</v>
      </c>
      <c r="E15" s="5">
        <v>0</v>
      </c>
      <c r="F15" s="5">
        <v>0</v>
      </c>
      <c r="G15" s="5">
        <v>3100</v>
      </c>
      <c r="H15" s="5">
        <v>0</v>
      </c>
      <c r="I15" s="5">
        <v>0</v>
      </c>
      <c r="J15" s="5">
        <v>0</v>
      </c>
      <c r="K15" s="5">
        <v>2403</v>
      </c>
      <c r="L15" s="5">
        <v>0</v>
      </c>
      <c r="M15" s="5">
        <v>0</v>
      </c>
      <c r="N15" s="5">
        <v>0</v>
      </c>
      <c r="O15" s="5">
        <v>0</v>
      </c>
      <c r="P15" s="5">
        <v>50</v>
      </c>
      <c r="Q15" s="5">
        <v>0</v>
      </c>
      <c r="R15" s="5">
        <v>3660</v>
      </c>
      <c r="S15" s="5">
        <v>0</v>
      </c>
      <c r="T15" s="5">
        <v>133</v>
      </c>
      <c r="U15" s="5">
        <v>20</v>
      </c>
      <c r="V15" s="5">
        <v>0</v>
      </c>
      <c r="W15" s="5">
        <v>170</v>
      </c>
      <c r="X15" s="5">
        <v>0</v>
      </c>
      <c r="Y15" s="5">
        <v>20</v>
      </c>
    </row>
    <row r="16" spans="1:25" ht="20.100000000000001" customHeight="1">
      <c r="A16" s="5" t="s">
        <v>39</v>
      </c>
      <c r="B16" s="6">
        <v>643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100</v>
      </c>
      <c r="L16" s="5">
        <v>0</v>
      </c>
      <c r="M16" s="5">
        <v>0</v>
      </c>
      <c r="N16" s="5">
        <v>0</v>
      </c>
      <c r="O16" s="5">
        <v>0</v>
      </c>
      <c r="P16" s="5">
        <v>66</v>
      </c>
      <c r="Q16" s="5">
        <v>0</v>
      </c>
      <c r="R16" s="5">
        <v>99</v>
      </c>
      <c r="S16" s="5">
        <v>0</v>
      </c>
      <c r="T16" s="5">
        <v>0</v>
      </c>
      <c r="U16" s="5">
        <v>5</v>
      </c>
      <c r="V16" s="5">
        <v>0</v>
      </c>
      <c r="W16" s="5">
        <v>267</v>
      </c>
      <c r="X16" s="5">
        <v>0</v>
      </c>
      <c r="Y16" s="5">
        <v>106</v>
      </c>
    </row>
    <row r="17" spans="1:25" ht="20.100000000000001" customHeight="1">
      <c r="A17" s="5" t="s">
        <v>40</v>
      </c>
      <c r="B17" s="6">
        <v>3410</v>
      </c>
      <c r="C17" s="5">
        <v>0</v>
      </c>
      <c r="D17" s="5">
        <v>1050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167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2193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</row>
    <row r="18" spans="1:25" ht="20.100000000000001" customHeight="1">
      <c r="A18" s="5" t="s">
        <v>41</v>
      </c>
      <c r="B18" s="6">
        <v>11262</v>
      </c>
      <c r="C18" s="5">
        <v>0</v>
      </c>
      <c r="D18" s="5">
        <v>753</v>
      </c>
      <c r="E18" s="5">
        <v>0</v>
      </c>
      <c r="F18" s="5">
        <v>0</v>
      </c>
      <c r="G18" s="5">
        <v>1552</v>
      </c>
      <c r="H18" s="5">
        <v>0</v>
      </c>
      <c r="I18" s="5">
        <v>0</v>
      </c>
      <c r="J18" s="5">
        <v>0</v>
      </c>
      <c r="K18" s="5">
        <v>3917</v>
      </c>
      <c r="L18" s="5">
        <v>363</v>
      </c>
      <c r="M18" s="5">
        <v>0</v>
      </c>
      <c r="N18" s="5">
        <v>0</v>
      </c>
      <c r="O18" s="5">
        <v>0</v>
      </c>
      <c r="P18" s="5">
        <v>1232</v>
      </c>
      <c r="Q18" s="5">
        <v>940</v>
      </c>
      <c r="R18" s="5">
        <v>259</v>
      </c>
      <c r="S18" s="5">
        <v>0</v>
      </c>
      <c r="T18" s="5">
        <v>0</v>
      </c>
      <c r="U18" s="5">
        <v>0</v>
      </c>
      <c r="V18" s="5">
        <v>802</v>
      </c>
      <c r="W18" s="5">
        <v>1385</v>
      </c>
      <c r="X18" s="5">
        <v>59</v>
      </c>
      <c r="Y18" s="5">
        <v>0</v>
      </c>
    </row>
    <row r="19" spans="1:25" ht="20.100000000000001" customHeight="1">
      <c r="A19" s="5" t="s">
        <v>42</v>
      </c>
      <c r="B19" s="6">
        <v>15700</v>
      </c>
      <c r="C19" s="5">
        <v>0</v>
      </c>
      <c r="D19" s="5">
        <v>313</v>
      </c>
      <c r="E19" s="5">
        <v>0</v>
      </c>
      <c r="F19" s="5">
        <v>0</v>
      </c>
      <c r="G19" s="5">
        <v>7168</v>
      </c>
      <c r="H19" s="5">
        <v>0</v>
      </c>
      <c r="I19" s="5">
        <v>1356</v>
      </c>
      <c r="J19" s="5">
        <v>0</v>
      </c>
      <c r="K19" s="5">
        <v>1184</v>
      </c>
      <c r="L19" s="5">
        <v>0</v>
      </c>
      <c r="M19" s="5">
        <v>703</v>
      </c>
      <c r="N19" s="5">
        <v>0</v>
      </c>
      <c r="O19" s="5">
        <v>0</v>
      </c>
      <c r="P19" s="5">
        <v>432</v>
      </c>
      <c r="Q19" s="5">
        <v>0</v>
      </c>
      <c r="R19" s="5">
        <v>779</v>
      </c>
      <c r="S19" s="5">
        <v>433</v>
      </c>
      <c r="T19" s="5">
        <v>326</v>
      </c>
      <c r="U19" s="5">
        <v>815</v>
      </c>
      <c r="V19" s="5">
        <v>0</v>
      </c>
      <c r="W19" s="5">
        <v>2056</v>
      </c>
      <c r="X19" s="5">
        <v>0</v>
      </c>
      <c r="Y19" s="5">
        <v>135</v>
      </c>
    </row>
    <row r="20" spans="1:25" ht="20.100000000000001" customHeight="1">
      <c r="A20" s="5" t="s">
        <v>43</v>
      </c>
      <c r="B20" s="6">
        <f>15806-12</f>
        <v>15794</v>
      </c>
      <c r="C20" s="5">
        <v>2462</v>
      </c>
      <c r="D20" s="5">
        <v>978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4489</v>
      </c>
      <c r="L20" s="5">
        <v>678</v>
      </c>
      <c r="M20" s="5">
        <v>720</v>
      </c>
      <c r="N20" s="5">
        <v>0</v>
      </c>
      <c r="O20" s="5">
        <v>0</v>
      </c>
      <c r="P20" s="5">
        <v>0</v>
      </c>
      <c r="Q20" s="5">
        <v>0</v>
      </c>
      <c r="R20" s="5">
        <v>3548</v>
      </c>
      <c r="S20" s="5">
        <v>0</v>
      </c>
      <c r="T20" s="5">
        <v>676</v>
      </c>
      <c r="U20" s="5">
        <v>1217</v>
      </c>
      <c r="V20" s="5">
        <v>0</v>
      </c>
      <c r="W20" s="5">
        <v>108</v>
      </c>
      <c r="X20" s="5">
        <v>0</v>
      </c>
      <c r="Y20" s="5">
        <v>918</v>
      </c>
    </row>
    <row r="21" spans="1:25" ht="20.100000000000001" customHeight="1">
      <c r="A21" s="5" t="s">
        <v>44</v>
      </c>
      <c r="B21" s="6">
        <v>4168</v>
      </c>
      <c r="C21" s="5">
        <v>0</v>
      </c>
      <c r="D21" s="5">
        <v>768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125</v>
      </c>
      <c r="S21" s="5">
        <v>0</v>
      </c>
      <c r="T21" s="5">
        <v>396</v>
      </c>
      <c r="U21" s="5">
        <v>0</v>
      </c>
      <c r="V21" s="5">
        <v>171</v>
      </c>
      <c r="W21" s="5">
        <v>0</v>
      </c>
      <c r="X21" s="5">
        <v>0</v>
      </c>
      <c r="Y21" s="5">
        <v>2708</v>
      </c>
    </row>
  </sheetData>
  <printOptions gridLines="1"/>
  <pageMargins left="0.7" right="0.7" top="0.75" bottom="0.75" header="0.3" footer="0.3"/>
  <pageSetup orientation="landscape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Y21"/>
  <sheetViews>
    <sheetView workbookViewId="0">
      <selection activeCell="T23" sqref="T23"/>
    </sheetView>
  </sheetViews>
  <sheetFormatPr defaultRowHeight="15"/>
  <cols>
    <col min="1" max="1" width="47.140625" customWidth="1"/>
    <col min="2" max="2" width="16.85546875" customWidth="1"/>
    <col min="3" max="25" width="13.42578125" customWidth="1"/>
    <col min="34" max="34" width="28.5703125" customWidth="1"/>
  </cols>
  <sheetData>
    <row r="1" spans="1:25" ht="20.100000000000001" customHeight="1">
      <c r="A1" s="1" t="s">
        <v>47</v>
      </c>
    </row>
    <row r="2" spans="1:25" ht="17.850000000000001" customHeight="1">
      <c r="A2" s="1" t="s">
        <v>46</v>
      </c>
    </row>
    <row r="3" spans="1:25" ht="39.950000000000003" customHeight="1" thickBot="1">
      <c r="A3" s="2" t="s">
        <v>2</v>
      </c>
      <c r="B3" s="2" t="s">
        <v>3</v>
      </c>
      <c r="C3" s="2" t="s">
        <v>57</v>
      </c>
      <c r="D3" s="2" t="s">
        <v>4</v>
      </c>
      <c r="E3" s="2" t="s">
        <v>58</v>
      </c>
      <c r="F3" s="2" t="s">
        <v>22</v>
      </c>
      <c r="G3" s="2" t="s">
        <v>17</v>
      </c>
      <c r="H3" s="2" t="s">
        <v>5</v>
      </c>
      <c r="I3" s="2" t="s">
        <v>16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59</v>
      </c>
      <c r="O3" s="2" t="s">
        <v>10</v>
      </c>
      <c r="P3" s="2" t="s">
        <v>18</v>
      </c>
      <c r="Q3" s="2" t="s">
        <v>60</v>
      </c>
      <c r="R3" s="2" t="s">
        <v>12</v>
      </c>
      <c r="S3" s="2" t="s">
        <v>20</v>
      </c>
      <c r="T3" s="2" t="s">
        <v>11</v>
      </c>
      <c r="U3" s="2" t="s">
        <v>13</v>
      </c>
      <c r="V3" s="2" t="s">
        <v>14</v>
      </c>
      <c r="W3" s="2" t="s">
        <v>21</v>
      </c>
      <c r="X3" s="2" t="s">
        <v>61</v>
      </c>
      <c r="Y3" s="2" t="s">
        <v>15</v>
      </c>
    </row>
    <row r="4" spans="1:25" ht="20.100000000000001" customHeight="1" thickTop="1">
      <c r="A4" s="3" t="s">
        <v>23</v>
      </c>
      <c r="B4" s="4">
        <f>354240+99+1539</f>
        <v>355878</v>
      </c>
      <c r="C4" s="4">
        <v>2394</v>
      </c>
      <c r="D4" s="4">
        <v>25251</v>
      </c>
      <c r="E4" s="4">
        <v>207</v>
      </c>
      <c r="F4" s="4">
        <v>68</v>
      </c>
      <c r="G4" s="4">
        <v>35080</v>
      </c>
      <c r="H4" s="4">
        <f>79757+99+1539</f>
        <v>81395</v>
      </c>
      <c r="I4" s="4">
        <v>566</v>
      </c>
      <c r="J4" s="4">
        <v>6</v>
      </c>
      <c r="K4" s="4">
        <v>59841</v>
      </c>
      <c r="L4" s="4">
        <v>20065</v>
      </c>
      <c r="M4" s="4">
        <v>8036</v>
      </c>
      <c r="N4" s="4">
        <v>138</v>
      </c>
      <c r="O4" s="4">
        <v>0</v>
      </c>
      <c r="P4" s="4">
        <v>9515</v>
      </c>
      <c r="Q4" s="4">
        <v>1604</v>
      </c>
      <c r="R4" s="4">
        <v>64686</v>
      </c>
      <c r="S4" s="4">
        <v>601</v>
      </c>
      <c r="T4" s="4">
        <v>3757</v>
      </c>
      <c r="U4" s="4">
        <v>16332</v>
      </c>
      <c r="V4" s="4">
        <v>5065</v>
      </c>
      <c r="W4" s="4">
        <v>18554</v>
      </c>
      <c r="X4" s="4">
        <v>97</v>
      </c>
      <c r="Y4" s="4">
        <v>2620</v>
      </c>
    </row>
    <row r="5" spans="1:25" ht="20.100000000000001" customHeight="1">
      <c r="A5" s="5" t="s">
        <v>24</v>
      </c>
      <c r="B5" s="6">
        <f>182769+99+1476</f>
        <v>184344</v>
      </c>
      <c r="C5" s="5">
        <v>235</v>
      </c>
      <c r="D5" s="5">
        <v>6003</v>
      </c>
      <c r="E5" s="5">
        <v>207</v>
      </c>
      <c r="F5" s="5">
        <v>68</v>
      </c>
      <c r="G5" s="5">
        <v>14459</v>
      </c>
      <c r="H5" s="5">
        <f>62505+99+1476</f>
        <v>64080</v>
      </c>
      <c r="I5" s="5">
        <v>0</v>
      </c>
      <c r="J5" s="5">
        <v>0</v>
      </c>
      <c r="K5" s="5">
        <v>28998</v>
      </c>
      <c r="L5" s="5">
        <v>8100</v>
      </c>
      <c r="M5" s="5">
        <v>4514</v>
      </c>
      <c r="N5" s="5">
        <v>138</v>
      </c>
      <c r="O5" s="5">
        <v>0</v>
      </c>
      <c r="P5" s="5">
        <v>4742</v>
      </c>
      <c r="Q5" s="5">
        <v>91</v>
      </c>
      <c r="R5" s="5">
        <v>29520</v>
      </c>
      <c r="S5" s="5">
        <v>84</v>
      </c>
      <c r="T5" s="5">
        <v>2049</v>
      </c>
      <c r="U5" s="5">
        <v>8209</v>
      </c>
      <c r="V5" s="5">
        <v>3746</v>
      </c>
      <c r="W5" s="5">
        <v>8275</v>
      </c>
      <c r="X5" s="5">
        <v>0</v>
      </c>
      <c r="Y5" s="5">
        <v>826</v>
      </c>
    </row>
    <row r="6" spans="1:25" ht="20.100000000000001" customHeight="1">
      <c r="A6" s="5" t="s">
        <v>25</v>
      </c>
      <c r="B6" s="6">
        <v>7860</v>
      </c>
      <c r="C6" s="5">
        <v>0</v>
      </c>
      <c r="D6" s="5">
        <v>3216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4644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</row>
    <row r="7" spans="1:25" ht="20.100000000000001" customHeight="1">
      <c r="A7" s="5" t="s">
        <v>26</v>
      </c>
      <c r="B7" s="6">
        <v>18801</v>
      </c>
      <c r="C7" s="5">
        <v>170</v>
      </c>
      <c r="D7" s="5">
        <v>1276</v>
      </c>
      <c r="E7" s="5">
        <v>0</v>
      </c>
      <c r="F7" s="5">
        <v>0</v>
      </c>
      <c r="G7" s="5">
        <v>23</v>
      </c>
      <c r="H7" s="5">
        <v>66</v>
      </c>
      <c r="I7" s="5">
        <v>0</v>
      </c>
      <c r="J7" s="5">
        <v>0</v>
      </c>
      <c r="K7" s="5">
        <v>1374</v>
      </c>
      <c r="L7" s="5">
        <v>9284</v>
      </c>
      <c r="M7" s="5">
        <v>1235</v>
      </c>
      <c r="N7" s="5">
        <v>0</v>
      </c>
      <c r="O7" s="5">
        <v>0</v>
      </c>
      <c r="P7" s="5">
        <v>19</v>
      </c>
      <c r="Q7" s="5">
        <v>0</v>
      </c>
      <c r="R7" s="5">
        <v>0</v>
      </c>
      <c r="S7" s="5">
        <v>0</v>
      </c>
      <c r="T7" s="5">
        <v>0</v>
      </c>
      <c r="U7" s="5">
        <v>4886</v>
      </c>
      <c r="V7" s="5">
        <v>0</v>
      </c>
      <c r="W7" s="5">
        <v>468</v>
      </c>
      <c r="X7" s="5">
        <v>0</v>
      </c>
      <c r="Y7" s="5">
        <v>0</v>
      </c>
    </row>
    <row r="8" spans="1:25" ht="20.100000000000001" customHeight="1">
      <c r="A8" s="5" t="s">
        <v>27</v>
      </c>
      <c r="B8" s="6">
        <v>1565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624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941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</row>
    <row r="9" spans="1:25" ht="20.100000000000001" customHeight="1">
      <c r="A9" s="5" t="s">
        <v>28</v>
      </c>
      <c r="B9" s="6">
        <v>1491</v>
      </c>
      <c r="C9" s="5">
        <v>28</v>
      </c>
      <c r="D9" s="5">
        <v>381</v>
      </c>
      <c r="E9" s="5">
        <v>0</v>
      </c>
      <c r="F9" s="5">
        <v>0</v>
      </c>
      <c r="G9" s="5">
        <v>142</v>
      </c>
      <c r="H9" s="5">
        <v>38</v>
      </c>
      <c r="I9" s="5">
        <v>0</v>
      </c>
      <c r="J9" s="5">
        <v>0</v>
      </c>
      <c r="K9" s="5">
        <v>428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410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64</v>
      </c>
      <c r="Y9" s="5">
        <v>0</v>
      </c>
    </row>
    <row r="10" spans="1:25" ht="20.100000000000001" customHeight="1">
      <c r="A10" s="5" t="s">
        <v>29</v>
      </c>
      <c r="B10" s="6">
        <v>18757</v>
      </c>
      <c r="C10" s="5">
        <v>0</v>
      </c>
      <c r="D10" s="5">
        <v>1535</v>
      </c>
      <c r="E10" s="5">
        <v>0</v>
      </c>
      <c r="F10" s="5">
        <v>0</v>
      </c>
      <c r="G10" s="5">
        <v>867</v>
      </c>
      <c r="H10" s="5">
        <v>4298</v>
      </c>
      <c r="I10" s="5">
        <v>0</v>
      </c>
      <c r="J10" s="5">
        <v>0</v>
      </c>
      <c r="K10" s="5">
        <v>5082</v>
      </c>
      <c r="L10" s="5">
        <v>55</v>
      </c>
      <c r="M10" s="5">
        <v>64</v>
      </c>
      <c r="N10" s="5">
        <v>0</v>
      </c>
      <c r="O10" s="5">
        <v>0</v>
      </c>
      <c r="P10" s="5">
        <v>0</v>
      </c>
      <c r="Q10" s="5">
        <v>0</v>
      </c>
      <c r="R10" s="5">
        <v>5789</v>
      </c>
      <c r="S10" s="5">
        <v>0</v>
      </c>
      <c r="T10" s="5">
        <v>0</v>
      </c>
      <c r="U10" s="5">
        <v>105</v>
      </c>
      <c r="V10" s="5">
        <v>0</v>
      </c>
      <c r="W10" s="5">
        <v>886</v>
      </c>
      <c r="X10" s="5">
        <v>0</v>
      </c>
      <c r="Y10" s="5">
        <v>76</v>
      </c>
    </row>
    <row r="11" spans="1:25" ht="20.100000000000001" customHeight="1">
      <c r="A11" s="5" t="s">
        <v>30</v>
      </c>
      <c r="B11" s="6">
        <v>563</v>
      </c>
      <c r="C11" s="5">
        <v>0</v>
      </c>
      <c r="D11" s="5">
        <v>0</v>
      </c>
      <c r="E11" s="5">
        <v>0</v>
      </c>
      <c r="F11" s="5">
        <v>0</v>
      </c>
      <c r="G11" s="5">
        <v>563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</row>
    <row r="12" spans="1:25" ht="20.100000000000001" customHeight="1">
      <c r="A12" s="5" t="s">
        <v>31</v>
      </c>
      <c r="B12" s="6">
        <v>2584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1570</v>
      </c>
      <c r="L12" s="5">
        <v>0</v>
      </c>
      <c r="M12" s="5">
        <v>170</v>
      </c>
      <c r="N12" s="5">
        <v>0</v>
      </c>
      <c r="O12" s="5">
        <v>0</v>
      </c>
      <c r="P12" s="5">
        <v>0</v>
      </c>
      <c r="Q12" s="5">
        <v>0</v>
      </c>
      <c r="R12" s="5">
        <v>844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</row>
    <row r="13" spans="1:25" ht="20.100000000000001" customHeight="1">
      <c r="A13" s="5" t="s">
        <v>32</v>
      </c>
      <c r="B13" s="6">
        <v>17746</v>
      </c>
      <c r="C13" s="5">
        <v>0</v>
      </c>
      <c r="D13" s="5">
        <v>3180</v>
      </c>
      <c r="E13" s="5">
        <v>0</v>
      </c>
      <c r="F13" s="5">
        <v>0</v>
      </c>
      <c r="G13" s="5">
        <v>2443</v>
      </c>
      <c r="H13" s="5">
        <v>0</v>
      </c>
      <c r="I13" s="5">
        <v>0</v>
      </c>
      <c r="J13" s="5">
        <v>6</v>
      </c>
      <c r="K13" s="5">
        <v>3984</v>
      </c>
      <c r="L13" s="5">
        <v>191</v>
      </c>
      <c r="M13" s="5">
        <v>0</v>
      </c>
      <c r="N13" s="5">
        <v>0</v>
      </c>
      <c r="O13" s="5">
        <v>0</v>
      </c>
      <c r="P13" s="5">
        <v>0</v>
      </c>
      <c r="Q13" s="5">
        <v>753</v>
      </c>
      <c r="R13" s="5">
        <v>4173</v>
      </c>
      <c r="S13" s="5">
        <v>0</v>
      </c>
      <c r="T13" s="5">
        <v>193</v>
      </c>
      <c r="U13" s="5">
        <v>0</v>
      </c>
      <c r="V13" s="5">
        <v>0</v>
      </c>
      <c r="W13" s="5">
        <v>2823</v>
      </c>
      <c r="X13" s="5">
        <v>0</v>
      </c>
      <c r="Y13" s="5">
        <v>0</v>
      </c>
    </row>
    <row r="14" spans="1:25" ht="20.100000000000001" customHeight="1">
      <c r="A14" s="5" t="s">
        <v>37</v>
      </c>
      <c r="B14" s="6">
        <f>27662+51</f>
        <v>27713</v>
      </c>
      <c r="C14" s="5">
        <v>0</v>
      </c>
      <c r="D14" s="5">
        <v>2538</v>
      </c>
      <c r="E14" s="5">
        <v>0</v>
      </c>
      <c r="F14" s="5">
        <v>0</v>
      </c>
      <c r="G14" s="5">
        <v>535</v>
      </c>
      <c r="H14" s="5">
        <f>10132+51</f>
        <v>10183</v>
      </c>
      <c r="I14" s="5">
        <v>0</v>
      </c>
      <c r="J14" s="5">
        <v>0</v>
      </c>
      <c r="K14" s="5">
        <v>2805</v>
      </c>
      <c r="L14" s="5">
        <v>1382</v>
      </c>
      <c r="M14" s="5">
        <v>933</v>
      </c>
      <c r="N14" s="5">
        <v>0</v>
      </c>
      <c r="O14" s="5">
        <v>0</v>
      </c>
      <c r="P14" s="5">
        <v>2501</v>
      </c>
      <c r="Q14" s="5">
        <v>0</v>
      </c>
      <c r="R14" s="5">
        <v>4584</v>
      </c>
      <c r="S14" s="5">
        <v>0</v>
      </c>
      <c r="T14" s="5">
        <v>267</v>
      </c>
      <c r="U14" s="5">
        <v>787</v>
      </c>
      <c r="V14" s="5">
        <v>0</v>
      </c>
      <c r="W14" s="5">
        <v>904</v>
      </c>
      <c r="X14" s="5">
        <v>0</v>
      </c>
      <c r="Y14" s="5">
        <v>294</v>
      </c>
    </row>
    <row r="15" spans="1:25" ht="20.100000000000001" customHeight="1">
      <c r="A15" s="5" t="s">
        <v>38</v>
      </c>
      <c r="B15" s="6">
        <v>19541</v>
      </c>
      <c r="C15" s="5">
        <v>0</v>
      </c>
      <c r="D15" s="5">
        <v>2061</v>
      </c>
      <c r="E15" s="5">
        <v>0</v>
      </c>
      <c r="F15" s="5">
        <v>0</v>
      </c>
      <c r="G15" s="5">
        <v>7208</v>
      </c>
      <c r="H15" s="5">
        <v>1939</v>
      </c>
      <c r="I15" s="5">
        <v>0</v>
      </c>
      <c r="J15" s="5">
        <v>0</v>
      </c>
      <c r="K15" s="5">
        <v>2925</v>
      </c>
      <c r="L15" s="5">
        <v>0</v>
      </c>
      <c r="M15" s="5">
        <v>0</v>
      </c>
      <c r="N15" s="5">
        <v>0</v>
      </c>
      <c r="O15" s="5">
        <v>0</v>
      </c>
      <c r="P15" s="5">
        <v>58</v>
      </c>
      <c r="Q15" s="5">
        <v>0</v>
      </c>
      <c r="R15" s="5">
        <v>4732</v>
      </c>
      <c r="S15" s="5">
        <v>0</v>
      </c>
      <c r="T15" s="5">
        <v>219</v>
      </c>
      <c r="U15" s="5">
        <v>31</v>
      </c>
      <c r="V15" s="5">
        <v>0</v>
      </c>
      <c r="W15" s="5">
        <v>219</v>
      </c>
      <c r="X15" s="5">
        <v>0</v>
      </c>
      <c r="Y15" s="5">
        <v>149</v>
      </c>
    </row>
    <row r="16" spans="1:25" ht="20.100000000000001" customHeight="1">
      <c r="A16" s="5" t="s">
        <v>39</v>
      </c>
      <c r="B16" s="6">
        <v>706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97</v>
      </c>
      <c r="L16" s="5">
        <v>0</v>
      </c>
      <c r="M16" s="5">
        <v>0</v>
      </c>
      <c r="N16" s="5">
        <v>0</v>
      </c>
      <c r="O16" s="5">
        <v>0</v>
      </c>
      <c r="P16" s="5">
        <v>113</v>
      </c>
      <c r="Q16" s="5">
        <v>0</v>
      </c>
      <c r="R16" s="5">
        <v>183</v>
      </c>
      <c r="S16" s="5">
        <v>0</v>
      </c>
      <c r="T16" s="5">
        <v>0</v>
      </c>
      <c r="U16" s="5">
        <v>10</v>
      </c>
      <c r="V16" s="5">
        <v>0</v>
      </c>
      <c r="W16" s="5">
        <v>283</v>
      </c>
      <c r="X16" s="5">
        <v>0</v>
      </c>
      <c r="Y16" s="5">
        <v>20</v>
      </c>
    </row>
    <row r="17" spans="1:25" ht="20.100000000000001" customHeight="1">
      <c r="A17" s="5" t="s">
        <v>40</v>
      </c>
      <c r="B17" s="6">
        <v>4441</v>
      </c>
      <c r="C17" s="5">
        <v>0</v>
      </c>
      <c r="D17" s="5">
        <v>1382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179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2880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</row>
    <row r="18" spans="1:25" ht="20.100000000000001" customHeight="1">
      <c r="A18" s="5" t="s">
        <v>41</v>
      </c>
      <c r="B18" s="6">
        <v>15331</v>
      </c>
      <c r="C18" s="5">
        <v>0</v>
      </c>
      <c r="D18" s="5">
        <v>1239</v>
      </c>
      <c r="E18" s="5">
        <v>0</v>
      </c>
      <c r="F18" s="5">
        <v>0</v>
      </c>
      <c r="G18" s="5">
        <v>2448</v>
      </c>
      <c r="H18" s="5">
        <v>0</v>
      </c>
      <c r="I18" s="5">
        <v>0</v>
      </c>
      <c r="J18" s="5">
        <v>0</v>
      </c>
      <c r="K18" s="5">
        <v>4970</v>
      </c>
      <c r="L18" s="5">
        <v>408</v>
      </c>
      <c r="M18" s="5">
        <v>0</v>
      </c>
      <c r="N18" s="5">
        <v>0</v>
      </c>
      <c r="O18" s="5">
        <v>0</v>
      </c>
      <c r="P18" s="5">
        <v>1589</v>
      </c>
      <c r="Q18" s="5">
        <v>760</v>
      </c>
      <c r="R18" s="5">
        <v>399</v>
      </c>
      <c r="S18" s="5">
        <v>0</v>
      </c>
      <c r="T18" s="5">
        <v>0</v>
      </c>
      <c r="U18" s="5">
        <v>0</v>
      </c>
      <c r="V18" s="5">
        <v>1151</v>
      </c>
      <c r="W18" s="5">
        <v>2334</v>
      </c>
      <c r="X18" s="5">
        <v>33</v>
      </c>
      <c r="Y18" s="5">
        <v>0</v>
      </c>
    </row>
    <row r="19" spans="1:25" ht="20.100000000000001" customHeight="1">
      <c r="A19" s="5" t="s">
        <v>42</v>
      </c>
      <c r="B19" s="6">
        <v>14839</v>
      </c>
      <c r="C19" s="5">
        <v>0</v>
      </c>
      <c r="D19" s="5">
        <v>324</v>
      </c>
      <c r="E19" s="5">
        <v>0</v>
      </c>
      <c r="F19" s="5">
        <v>0</v>
      </c>
      <c r="G19" s="5">
        <v>6392</v>
      </c>
      <c r="H19" s="5">
        <v>0</v>
      </c>
      <c r="I19" s="5">
        <v>566</v>
      </c>
      <c r="J19" s="5">
        <v>0</v>
      </c>
      <c r="K19" s="5">
        <v>1570</v>
      </c>
      <c r="L19" s="5">
        <v>0</v>
      </c>
      <c r="M19" s="5">
        <v>572</v>
      </c>
      <c r="N19" s="5">
        <v>0</v>
      </c>
      <c r="O19" s="5">
        <v>0</v>
      </c>
      <c r="P19" s="5">
        <v>493</v>
      </c>
      <c r="Q19" s="5">
        <v>0</v>
      </c>
      <c r="R19" s="5">
        <v>475</v>
      </c>
      <c r="S19" s="5">
        <v>517</v>
      </c>
      <c r="T19" s="5">
        <v>365</v>
      </c>
      <c r="U19" s="5">
        <v>1245</v>
      </c>
      <c r="V19" s="5">
        <v>0</v>
      </c>
      <c r="W19" s="5">
        <v>2271</v>
      </c>
      <c r="X19" s="5">
        <v>0</v>
      </c>
      <c r="Y19" s="5">
        <v>49</v>
      </c>
    </row>
    <row r="20" spans="1:25" ht="20.100000000000001" customHeight="1">
      <c r="A20" s="5" t="s">
        <v>43</v>
      </c>
      <c r="B20" s="6">
        <f>16670+12</f>
        <v>16682</v>
      </c>
      <c r="C20" s="5">
        <v>1961</v>
      </c>
      <c r="D20" s="5">
        <v>975</v>
      </c>
      <c r="E20" s="5">
        <v>0</v>
      </c>
      <c r="F20" s="5">
        <v>0</v>
      </c>
      <c r="G20" s="5">
        <v>0</v>
      </c>
      <c r="H20" s="5">
        <f>779+12</f>
        <v>791</v>
      </c>
      <c r="I20" s="5">
        <v>0</v>
      </c>
      <c r="J20" s="5">
        <v>0</v>
      </c>
      <c r="K20" s="5">
        <v>5235</v>
      </c>
      <c r="L20" s="5">
        <v>645</v>
      </c>
      <c r="M20" s="5">
        <v>548</v>
      </c>
      <c r="N20" s="5">
        <v>0</v>
      </c>
      <c r="O20" s="5">
        <v>0</v>
      </c>
      <c r="P20" s="5">
        <v>0</v>
      </c>
      <c r="Q20" s="5">
        <v>0</v>
      </c>
      <c r="R20" s="5">
        <v>4923</v>
      </c>
      <c r="S20" s="5">
        <v>0</v>
      </c>
      <c r="T20" s="5">
        <v>276</v>
      </c>
      <c r="U20" s="5">
        <v>1059</v>
      </c>
      <c r="V20" s="5">
        <v>0</v>
      </c>
      <c r="W20" s="5">
        <v>91</v>
      </c>
      <c r="X20" s="5">
        <v>0</v>
      </c>
      <c r="Y20" s="5">
        <v>178</v>
      </c>
    </row>
    <row r="21" spans="1:25" ht="20.100000000000001" customHeight="1">
      <c r="A21" s="5" t="s">
        <v>44</v>
      </c>
      <c r="B21" s="6">
        <v>2914</v>
      </c>
      <c r="C21" s="5">
        <v>0</v>
      </c>
      <c r="D21" s="5">
        <v>1141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189</v>
      </c>
      <c r="S21" s="5">
        <v>0</v>
      </c>
      <c r="T21" s="5">
        <v>388</v>
      </c>
      <c r="U21" s="5">
        <v>0</v>
      </c>
      <c r="V21" s="5">
        <v>168</v>
      </c>
      <c r="W21" s="5">
        <v>0</v>
      </c>
      <c r="X21" s="5">
        <v>0</v>
      </c>
      <c r="Y21" s="5">
        <v>1028</v>
      </c>
    </row>
  </sheetData>
  <printOptions gridLines="1"/>
  <pageMargins left="0.7" right="0.7" top="0.75" bottom="0.75" header="0.3" footer="0.3"/>
  <pageSetup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74"/>
  <sheetViews>
    <sheetView workbookViewId="0">
      <selection activeCell="A11" sqref="A11"/>
    </sheetView>
  </sheetViews>
  <sheetFormatPr defaultRowHeight="15"/>
  <cols>
    <col min="1" max="1" width="36" customWidth="1"/>
    <col min="2" max="5" width="14.42578125" customWidth="1"/>
    <col min="6" max="6" width="14.42578125" style="9" customWidth="1"/>
    <col min="7" max="7" width="14.42578125" customWidth="1"/>
    <col min="8" max="8" width="255" customWidth="1"/>
  </cols>
  <sheetData>
    <row r="1" spans="1:7" ht="20.100000000000001" customHeight="1">
      <c r="A1" s="1" t="s">
        <v>47</v>
      </c>
    </row>
    <row r="2" spans="1:7" ht="27.75" customHeight="1">
      <c r="A2" s="7" t="s">
        <v>48</v>
      </c>
      <c r="B2" s="8" t="s">
        <v>49</v>
      </c>
      <c r="C2" s="8" t="s">
        <v>50</v>
      </c>
      <c r="D2" s="8" t="s">
        <v>51</v>
      </c>
      <c r="E2" s="8" t="s">
        <v>52</v>
      </c>
      <c r="F2" s="8" t="s">
        <v>56</v>
      </c>
      <c r="G2" s="8" t="s">
        <v>53</v>
      </c>
    </row>
    <row r="3" spans="1:7" ht="22.15" customHeight="1">
      <c r="A3" s="9"/>
    </row>
    <row r="4" spans="1:7" ht="20.100000000000001" customHeight="1">
      <c r="A4" s="1" t="s">
        <v>54</v>
      </c>
      <c r="B4" s="10">
        <v>32306</v>
      </c>
      <c r="C4" s="10">
        <v>67042</v>
      </c>
      <c r="D4" s="10">
        <v>441378</v>
      </c>
      <c r="E4" s="10">
        <v>145138</v>
      </c>
      <c r="F4" s="10">
        <v>545</v>
      </c>
      <c r="G4" s="10">
        <f>B4+C4+D4+E4+F4</f>
        <v>686409</v>
      </c>
    </row>
    <row r="5" spans="1:7" ht="20.100000000000001" customHeight="1">
      <c r="A5" s="11" t="s">
        <v>57</v>
      </c>
      <c r="B5" s="5">
        <v>148</v>
      </c>
      <c r="C5" s="5">
        <v>159</v>
      </c>
      <c r="D5" s="5">
        <v>4522</v>
      </c>
      <c r="E5" s="5">
        <v>581</v>
      </c>
      <c r="F5" s="5">
        <v>0</v>
      </c>
      <c r="G5" s="5">
        <f>B5+C5+D5+E5+F5</f>
        <v>5410</v>
      </c>
    </row>
    <row r="6" spans="1:7" ht="20.100000000000001" customHeight="1">
      <c r="A6" s="11" t="s">
        <v>4</v>
      </c>
      <c r="B6" s="5">
        <v>3726</v>
      </c>
      <c r="C6" s="5">
        <v>11831</v>
      </c>
      <c r="D6" s="5">
        <v>29516</v>
      </c>
      <c r="E6" s="5">
        <v>6786</v>
      </c>
      <c r="F6" s="5">
        <v>0</v>
      </c>
      <c r="G6" s="5">
        <f>B6+C6+D6+E6+F6</f>
        <v>51859</v>
      </c>
    </row>
    <row r="7" spans="1:7" ht="20.100000000000001" customHeight="1">
      <c r="A7" s="11" t="s">
        <v>58</v>
      </c>
      <c r="B7" s="5">
        <v>0</v>
      </c>
      <c r="C7" s="5">
        <v>1</v>
      </c>
      <c r="D7" s="5">
        <v>271</v>
      </c>
      <c r="E7" s="5">
        <v>297</v>
      </c>
      <c r="F7" s="5">
        <v>0</v>
      </c>
      <c r="G7" s="5">
        <f t="shared" ref="G7:G26" si="0">B7+C7+D7+E7+F7</f>
        <v>569</v>
      </c>
    </row>
    <row r="8" spans="1:7" ht="20.100000000000001" customHeight="1">
      <c r="A8" s="11" t="s">
        <v>22</v>
      </c>
      <c r="B8" s="5">
        <v>166</v>
      </c>
      <c r="C8" s="5">
        <v>147</v>
      </c>
      <c r="D8" s="5">
        <v>0</v>
      </c>
      <c r="E8" s="5">
        <v>1</v>
      </c>
      <c r="F8" s="5">
        <v>0</v>
      </c>
      <c r="G8" s="5">
        <f t="shared" si="0"/>
        <v>314</v>
      </c>
    </row>
    <row r="9" spans="1:7" ht="20.100000000000001" customHeight="1">
      <c r="A9" s="11" t="s">
        <v>17</v>
      </c>
      <c r="B9" s="5">
        <v>9238</v>
      </c>
      <c r="C9" s="5">
        <v>11419</v>
      </c>
      <c r="D9" s="5">
        <v>32322</v>
      </c>
      <c r="E9" s="5">
        <v>17177</v>
      </c>
      <c r="F9" s="5">
        <v>0</v>
      </c>
      <c r="G9" s="5">
        <f t="shared" si="0"/>
        <v>70156</v>
      </c>
    </row>
    <row r="10" spans="1:7" ht="20.100000000000001" customHeight="1">
      <c r="A10" s="11" t="s">
        <v>5</v>
      </c>
      <c r="B10" s="5">
        <v>17</v>
      </c>
      <c r="C10" s="5">
        <v>2962</v>
      </c>
      <c r="D10" s="5">
        <v>85748</v>
      </c>
      <c r="E10" s="5">
        <v>5320</v>
      </c>
      <c r="F10" s="5">
        <v>99</v>
      </c>
      <c r="G10" s="5">
        <f t="shared" si="0"/>
        <v>94146</v>
      </c>
    </row>
    <row r="11" spans="1:7" ht="20.100000000000001" customHeight="1">
      <c r="A11" s="11" t="s">
        <v>16</v>
      </c>
      <c r="B11" s="5">
        <v>0</v>
      </c>
      <c r="C11" s="5">
        <v>10</v>
      </c>
      <c r="D11" s="5">
        <v>1387</v>
      </c>
      <c r="E11" s="5">
        <v>525</v>
      </c>
      <c r="F11" s="5">
        <v>0</v>
      </c>
      <c r="G11" s="5">
        <f t="shared" si="0"/>
        <v>1922</v>
      </c>
    </row>
    <row r="12" spans="1:7" ht="20.100000000000001" customHeight="1">
      <c r="A12" s="11" t="s">
        <v>6</v>
      </c>
      <c r="B12" s="5">
        <v>0</v>
      </c>
      <c r="C12" s="5">
        <v>0</v>
      </c>
      <c r="D12" s="5">
        <v>102</v>
      </c>
      <c r="E12" s="5">
        <v>0</v>
      </c>
      <c r="F12" s="5">
        <v>0</v>
      </c>
      <c r="G12" s="5">
        <f t="shared" si="0"/>
        <v>102</v>
      </c>
    </row>
    <row r="13" spans="1:7" ht="20.100000000000001" customHeight="1">
      <c r="A13" s="11" t="s">
        <v>7</v>
      </c>
      <c r="B13" s="5">
        <v>607</v>
      </c>
      <c r="C13" s="5">
        <v>2288</v>
      </c>
      <c r="D13" s="5">
        <v>96904</v>
      </c>
      <c r="E13" s="5">
        <v>30078</v>
      </c>
      <c r="F13" s="5">
        <v>0</v>
      </c>
      <c r="G13" s="5">
        <f t="shared" si="0"/>
        <v>129877</v>
      </c>
    </row>
    <row r="14" spans="1:7" ht="20.100000000000001" customHeight="1">
      <c r="A14" s="11" t="s">
        <v>8</v>
      </c>
      <c r="B14" s="5">
        <v>31</v>
      </c>
      <c r="C14" s="5">
        <v>463</v>
      </c>
      <c r="D14" s="5">
        <v>29116</v>
      </c>
      <c r="E14" s="5">
        <v>21065</v>
      </c>
      <c r="F14" s="5">
        <v>0</v>
      </c>
      <c r="G14" s="5">
        <f t="shared" si="0"/>
        <v>50675</v>
      </c>
    </row>
    <row r="15" spans="1:7" ht="20.100000000000001" customHeight="1">
      <c r="A15" s="11" t="s">
        <v>9</v>
      </c>
      <c r="B15" s="5">
        <v>66</v>
      </c>
      <c r="C15" s="5">
        <v>1032</v>
      </c>
      <c r="D15" s="5">
        <v>12109</v>
      </c>
      <c r="E15" s="5">
        <v>5242</v>
      </c>
      <c r="F15" s="5">
        <v>23</v>
      </c>
      <c r="G15" s="5">
        <f t="shared" si="0"/>
        <v>18472</v>
      </c>
    </row>
    <row r="16" spans="1:7" ht="20.100000000000001" customHeight="1">
      <c r="A16" s="11" t="s">
        <v>59</v>
      </c>
      <c r="B16" s="5">
        <v>0</v>
      </c>
      <c r="C16" s="5">
        <v>14</v>
      </c>
      <c r="D16" s="5">
        <v>127</v>
      </c>
      <c r="E16" s="5">
        <v>44</v>
      </c>
      <c r="F16" s="5">
        <v>0</v>
      </c>
      <c r="G16" s="5">
        <f t="shared" si="0"/>
        <v>185</v>
      </c>
    </row>
    <row r="17" spans="1:7" ht="20.100000000000001" customHeight="1">
      <c r="A17" s="11" t="s">
        <v>18</v>
      </c>
      <c r="B17" s="5">
        <v>6</v>
      </c>
      <c r="C17" s="5">
        <v>606</v>
      </c>
      <c r="D17" s="5">
        <v>11347</v>
      </c>
      <c r="E17" s="5">
        <v>6300</v>
      </c>
      <c r="F17" s="5">
        <v>0</v>
      </c>
      <c r="G17" s="5">
        <f t="shared" si="0"/>
        <v>18259</v>
      </c>
    </row>
    <row r="18" spans="1:7" ht="20.100000000000001" customHeight="1">
      <c r="A18" s="11" t="s">
        <v>19</v>
      </c>
      <c r="B18" s="5">
        <v>2</v>
      </c>
      <c r="C18" s="5">
        <v>33</v>
      </c>
      <c r="D18" s="5">
        <v>1902</v>
      </c>
      <c r="E18" s="5">
        <v>1527</v>
      </c>
      <c r="F18" s="5">
        <v>0</v>
      </c>
      <c r="G18" s="5">
        <f t="shared" si="0"/>
        <v>3464</v>
      </c>
    </row>
    <row r="19" spans="1:7" ht="20.100000000000001" customHeight="1">
      <c r="A19" s="11" t="s">
        <v>55</v>
      </c>
      <c r="B19" s="5">
        <v>3878</v>
      </c>
      <c r="C19" s="5">
        <v>17636</v>
      </c>
      <c r="D19" s="5">
        <v>79755</v>
      </c>
      <c r="E19" s="5">
        <v>33228</v>
      </c>
      <c r="F19" s="5">
        <v>0</v>
      </c>
      <c r="G19" s="5">
        <f t="shared" si="0"/>
        <v>134497</v>
      </c>
    </row>
    <row r="20" spans="1:7" ht="20.100000000000001" customHeight="1">
      <c r="A20" s="11" t="s">
        <v>20</v>
      </c>
      <c r="B20" s="5">
        <v>0</v>
      </c>
      <c r="C20" s="5">
        <v>38</v>
      </c>
      <c r="D20" s="5">
        <v>4338</v>
      </c>
      <c r="E20" s="5">
        <v>866</v>
      </c>
      <c r="F20" s="5">
        <v>0</v>
      </c>
      <c r="G20" s="5">
        <f t="shared" si="0"/>
        <v>5242</v>
      </c>
    </row>
    <row r="21" spans="1:7" ht="20.100000000000001" customHeight="1">
      <c r="A21" s="11" t="s">
        <v>11</v>
      </c>
      <c r="B21" s="5">
        <v>2083</v>
      </c>
      <c r="C21" s="5">
        <v>1957</v>
      </c>
      <c r="D21" s="5">
        <v>3550</v>
      </c>
      <c r="E21" s="5">
        <v>1542</v>
      </c>
      <c r="F21" s="5">
        <v>423</v>
      </c>
      <c r="G21" s="5">
        <f t="shared" si="0"/>
        <v>9555</v>
      </c>
    </row>
    <row r="22" spans="1:7" ht="20.100000000000001" customHeight="1">
      <c r="A22" s="11" t="s">
        <v>13</v>
      </c>
      <c r="B22" s="5">
        <v>2718</v>
      </c>
      <c r="C22" s="5">
        <v>3852</v>
      </c>
      <c r="D22" s="5">
        <v>18763</v>
      </c>
      <c r="E22" s="5">
        <v>6934</v>
      </c>
      <c r="F22" s="5">
        <v>0</v>
      </c>
      <c r="G22" s="5">
        <f t="shared" si="0"/>
        <v>32267</v>
      </c>
    </row>
    <row r="23" spans="1:7" ht="20.100000000000001" customHeight="1">
      <c r="A23" s="11" t="s">
        <v>14</v>
      </c>
      <c r="B23" s="5">
        <v>5873</v>
      </c>
      <c r="C23" s="5">
        <v>4486</v>
      </c>
      <c r="D23" s="5">
        <v>65</v>
      </c>
      <c r="E23" s="5">
        <v>0</v>
      </c>
      <c r="F23" s="5">
        <v>0</v>
      </c>
      <c r="G23" s="5">
        <f t="shared" si="0"/>
        <v>10424</v>
      </c>
    </row>
    <row r="24" spans="1:7" ht="20.100000000000001" customHeight="1">
      <c r="A24" s="11" t="s">
        <v>21</v>
      </c>
      <c r="B24" s="5">
        <v>3178</v>
      </c>
      <c r="C24" s="5">
        <v>7730</v>
      </c>
      <c r="D24" s="5">
        <v>22444</v>
      </c>
      <c r="E24" s="5">
        <v>3110</v>
      </c>
      <c r="F24" s="5">
        <v>0</v>
      </c>
      <c r="G24" s="5">
        <f t="shared" si="0"/>
        <v>36462</v>
      </c>
    </row>
    <row r="25" spans="1:7" ht="20.100000000000001" customHeight="1">
      <c r="A25" s="11" t="s">
        <v>61</v>
      </c>
      <c r="B25" s="5">
        <v>0</v>
      </c>
      <c r="C25" s="5">
        <v>12</v>
      </c>
      <c r="D25" s="5">
        <v>147</v>
      </c>
      <c r="E25" s="5">
        <v>42</v>
      </c>
      <c r="F25" s="5">
        <v>0</v>
      </c>
      <c r="G25" s="5">
        <f>B25+C25+D25+E25+F25</f>
        <v>201</v>
      </c>
    </row>
    <row r="26" spans="1:7" ht="20.100000000000001" customHeight="1">
      <c r="A26" s="11" t="s">
        <v>15</v>
      </c>
      <c r="B26" s="5">
        <v>569</v>
      </c>
      <c r="C26" s="5">
        <v>366</v>
      </c>
      <c r="D26" s="5">
        <v>6943</v>
      </c>
      <c r="E26" s="5">
        <v>4473</v>
      </c>
      <c r="F26" s="5">
        <v>0</v>
      </c>
      <c r="G26" s="5">
        <f t="shared" si="0"/>
        <v>12351</v>
      </c>
    </row>
    <row r="27" spans="1:7" ht="22.15" customHeight="1">
      <c r="A27" s="9"/>
    </row>
    <row r="28" spans="1:7" ht="20.100000000000001" customHeight="1">
      <c r="A28" s="1" t="s">
        <v>45</v>
      </c>
      <c r="B28" s="10">
        <f>B30+B31+B32+B33++B34+B35+B36+B37+B38+B39+B40+B41+B42+B43+B44+B45+B46+B47+B49+B48+B29+B50</f>
        <v>17649</v>
      </c>
      <c r="C28" s="10">
        <f>C30+C31+C32+C33++C34+C35+C36+C37+C38+C39+C40+C41+C42+C43+C44+C45+C46+C47+C49+C48+C29+C50</f>
        <v>28468</v>
      </c>
      <c r="D28" s="10">
        <f>D30+D31+D32+D33++D34+D35+D36+D37+D38+D39+D40+D41+D42+D43+D44+D45+D46+D47+D49+D48+D29+D50</f>
        <v>142815</v>
      </c>
      <c r="E28" s="10">
        <f>E30+E31+E32+E33++E34+E35+E36+E37+E38+E39+E40+E41+E42+E43+E44+E45+E46+E47+E49+E48+E29+E50</f>
        <v>58500</v>
      </c>
      <c r="F28" s="10">
        <v>0</v>
      </c>
      <c r="G28" s="10">
        <f>B28+C28+D28+E28+F28</f>
        <v>247432</v>
      </c>
    </row>
    <row r="29" spans="1:7" ht="20.100000000000001" customHeight="1">
      <c r="A29" s="11" t="s">
        <v>57</v>
      </c>
      <c r="B29" s="5">
        <v>89</v>
      </c>
      <c r="C29" s="5">
        <v>93</v>
      </c>
      <c r="D29" s="5">
        <v>2485</v>
      </c>
      <c r="E29" s="5">
        <v>349</v>
      </c>
      <c r="F29" s="5">
        <v>0</v>
      </c>
      <c r="G29" s="5">
        <v>3016</v>
      </c>
    </row>
    <row r="30" spans="1:7" ht="20.100000000000001" customHeight="1">
      <c r="A30" s="11" t="s">
        <v>4</v>
      </c>
      <c r="B30" s="5">
        <v>1605</v>
      </c>
      <c r="C30" s="5">
        <v>4023</v>
      </c>
      <c r="D30" s="5">
        <v>9685</v>
      </c>
      <c r="E30" s="5">
        <v>2817</v>
      </c>
      <c r="F30" s="5">
        <v>0</v>
      </c>
      <c r="G30" s="5">
        <v>18130</v>
      </c>
    </row>
    <row r="31" spans="1:7" ht="20.100000000000001" customHeight="1">
      <c r="A31" s="11" t="s">
        <v>58</v>
      </c>
      <c r="B31" s="5">
        <v>0</v>
      </c>
      <c r="C31" s="5">
        <v>1</v>
      </c>
      <c r="D31" s="5">
        <v>187</v>
      </c>
      <c r="E31" s="5">
        <v>174</v>
      </c>
      <c r="F31" s="5">
        <v>0</v>
      </c>
      <c r="G31" s="5">
        <v>362</v>
      </c>
    </row>
    <row r="32" spans="1:7" ht="20.100000000000001" customHeight="1">
      <c r="A32" s="11" t="s">
        <v>22</v>
      </c>
      <c r="B32" s="5">
        <v>132</v>
      </c>
      <c r="C32" s="5">
        <v>113</v>
      </c>
      <c r="D32" s="5">
        <v>0</v>
      </c>
      <c r="E32" s="5">
        <v>0</v>
      </c>
      <c r="F32" s="5">
        <v>0</v>
      </c>
      <c r="G32" s="5">
        <v>245</v>
      </c>
    </row>
    <row r="33" spans="1:7" ht="20.100000000000001" customHeight="1">
      <c r="A33" s="11" t="s">
        <v>17</v>
      </c>
      <c r="B33" s="5">
        <v>5688</v>
      </c>
      <c r="C33" s="5">
        <v>5640</v>
      </c>
      <c r="D33" s="5">
        <v>12115</v>
      </c>
      <c r="E33" s="5">
        <v>6485</v>
      </c>
      <c r="F33" s="5">
        <v>0</v>
      </c>
      <c r="G33" s="5">
        <v>29928</v>
      </c>
    </row>
    <row r="34" spans="1:7" ht="20.100000000000001" customHeight="1">
      <c r="A34" s="11" t="s">
        <v>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f>B34+C34+D34+E34+F34</f>
        <v>0</v>
      </c>
    </row>
    <row r="35" spans="1:7" ht="20.100000000000001" customHeight="1">
      <c r="A35" s="11" t="s">
        <v>16</v>
      </c>
      <c r="B35" s="5">
        <v>0</v>
      </c>
      <c r="C35" s="5">
        <v>8</v>
      </c>
      <c r="D35" s="5">
        <v>960</v>
      </c>
      <c r="E35" s="5">
        <v>388</v>
      </c>
      <c r="F35" s="5">
        <v>0</v>
      </c>
      <c r="G35" s="5">
        <v>1356</v>
      </c>
    </row>
    <row r="36" spans="1:7" ht="20.100000000000001" customHeight="1">
      <c r="A36" s="11" t="s">
        <v>6</v>
      </c>
      <c r="B36" s="5">
        <v>0</v>
      </c>
      <c r="C36" s="5">
        <v>0</v>
      </c>
      <c r="D36" s="5">
        <v>96</v>
      </c>
      <c r="E36" s="5">
        <v>0</v>
      </c>
      <c r="F36" s="5">
        <v>0</v>
      </c>
      <c r="G36" s="5">
        <v>96</v>
      </c>
    </row>
    <row r="37" spans="1:7" ht="20.100000000000001" customHeight="1">
      <c r="A37" s="11" t="s">
        <v>7</v>
      </c>
      <c r="B37" s="5">
        <v>249</v>
      </c>
      <c r="C37" s="5">
        <v>866</v>
      </c>
      <c r="D37" s="5">
        <v>39610</v>
      </c>
      <c r="E37" s="5">
        <v>11746</v>
      </c>
      <c r="F37" s="5">
        <v>0</v>
      </c>
      <c r="G37" s="5">
        <v>52471</v>
      </c>
    </row>
    <row r="38" spans="1:7" ht="20.100000000000001" customHeight="1">
      <c r="A38" s="11" t="s">
        <v>8</v>
      </c>
      <c r="B38" s="5">
        <v>0</v>
      </c>
      <c r="C38" s="5">
        <v>198</v>
      </c>
      <c r="D38" s="5">
        <v>14579</v>
      </c>
      <c r="E38" s="5">
        <v>10853</v>
      </c>
      <c r="F38" s="5">
        <v>0</v>
      </c>
      <c r="G38" s="5">
        <v>25630</v>
      </c>
    </row>
    <row r="39" spans="1:7" ht="20.100000000000001" customHeight="1">
      <c r="A39" s="11" t="s">
        <v>9</v>
      </c>
      <c r="B39" s="5">
        <v>52</v>
      </c>
      <c r="C39" s="5">
        <v>611</v>
      </c>
      <c r="D39" s="5">
        <v>5399</v>
      </c>
      <c r="E39" s="5">
        <v>2374</v>
      </c>
      <c r="F39" s="5">
        <v>0</v>
      </c>
      <c r="G39" s="5">
        <v>8436</v>
      </c>
    </row>
    <row r="40" spans="1:7" ht="20.100000000000001" customHeight="1">
      <c r="A40" s="11" t="s">
        <v>59</v>
      </c>
      <c r="B40" s="5">
        <v>0</v>
      </c>
      <c r="C40" s="5">
        <v>3</v>
      </c>
      <c r="D40" s="5">
        <v>28</v>
      </c>
      <c r="E40" s="5">
        <v>16</v>
      </c>
      <c r="F40" s="5">
        <v>0</v>
      </c>
      <c r="G40" s="5">
        <v>47</v>
      </c>
    </row>
    <row r="41" spans="1:7" ht="20.100000000000001" customHeight="1">
      <c r="A41" s="11" t="s">
        <v>18</v>
      </c>
      <c r="B41" s="5">
        <v>2</v>
      </c>
      <c r="C41" s="5">
        <v>169</v>
      </c>
      <c r="D41" s="5">
        <v>4171</v>
      </c>
      <c r="E41" s="5">
        <v>2759</v>
      </c>
      <c r="F41" s="5">
        <v>0</v>
      </c>
      <c r="G41" s="5">
        <v>7101</v>
      </c>
    </row>
    <row r="42" spans="1:7" ht="20.100000000000001" customHeight="1">
      <c r="A42" s="11" t="s">
        <v>19</v>
      </c>
      <c r="B42" s="5">
        <v>1</v>
      </c>
      <c r="C42" s="5">
        <v>8</v>
      </c>
      <c r="D42" s="5">
        <v>831</v>
      </c>
      <c r="E42" s="5">
        <v>816</v>
      </c>
      <c r="F42" s="5">
        <v>0</v>
      </c>
      <c r="G42" s="5">
        <v>1656</v>
      </c>
    </row>
    <row r="43" spans="1:7" ht="20.100000000000001" customHeight="1">
      <c r="A43" s="11" t="s">
        <v>55</v>
      </c>
      <c r="B43" s="5">
        <v>1623</v>
      </c>
      <c r="C43" s="5">
        <v>6796</v>
      </c>
      <c r="D43" s="5">
        <v>27829</v>
      </c>
      <c r="E43" s="5">
        <v>11077</v>
      </c>
      <c r="F43" s="5">
        <v>0</v>
      </c>
      <c r="G43" s="5">
        <v>47325</v>
      </c>
    </row>
    <row r="44" spans="1:7" ht="20.100000000000001" customHeight="1">
      <c r="A44" s="11" t="s">
        <v>20</v>
      </c>
      <c r="B44" s="5">
        <v>0</v>
      </c>
      <c r="C44" s="5">
        <v>1</v>
      </c>
      <c r="D44" s="5">
        <v>310</v>
      </c>
      <c r="E44" s="5">
        <v>194</v>
      </c>
      <c r="F44" s="5">
        <v>0</v>
      </c>
      <c r="G44" s="5">
        <v>505</v>
      </c>
    </row>
    <row r="45" spans="1:7" ht="20.100000000000001" customHeight="1">
      <c r="A45" s="11" t="s">
        <v>11</v>
      </c>
      <c r="B45" s="5">
        <v>1134</v>
      </c>
      <c r="C45" s="5">
        <v>1303</v>
      </c>
      <c r="D45" s="5">
        <v>1623</v>
      </c>
      <c r="E45" s="5">
        <v>826</v>
      </c>
      <c r="F45" s="5">
        <v>0</v>
      </c>
      <c r="G45" s="5">
        <v>4886</v>
      </c>
    </row>
    <row r="46" spans="1:7" ht="20.100000000000001" customHeight="1">
      <c r="A46" s="11" t="s">
        <v>13</v>
      </c>
      <c r="B46" s="5">
        <v>1428</v>
      </c>
      <c r="C46" s="5">
        <v>2126</v>
      </c>
      <c r="D46" s="5">
        <v>9643</v>
      </c>
      <c r="E46" s="5">
        <v>2735</v>
      </c>
      <c r="F46" s="5">
        <v>0</v>
      </c>
      <c r="G46" s="5">
        <v>15932</v>
      </c>
    </row>
    <row r="47" spans="1:7" ht="20.100000000000001" customHeight="1">
      <c r="A47" s="11" t="s">
        <v>14</v>
      </c>
      <c r="B47" s="5">
        <v>3079</v>
      </c>
      <c r="C47" s="5">
        <v>2253</v>
      </c>
      <c r="D47" s="5">
        <v>12</v>
      </c>
      <c r="E47" s="5">
        <v>0</v>
      </c>
      <c r="F47" s="5">
        <v>0</v>
      </c>
      <c r="G47" s="5">
        <v>5344</v>
      </c>
    </row>
    <row r="48" spans="1:7" ht="20.100000000000001" customHeight="1">
      <c r="A48" s="11" t="s">
        <v>21</v>
      </c>
      <c r="B48" s="5">
        <v>2001</v>
      </c>
      <c r="C48" s="5">
        <v>3938</v>
      </c>
      <c r="D48" s="5">
        <v>7988</v>
      </c>
      <c r="E48" s="5">
        <v>1223</v>
      </c>
      <c r="F48" s="5">
        <v>0</v>
      </c>
      <c r="G48" s="5">
        <v>15150</v>
      </c>
    </row>
    <row r="49" spans="1:7" ht="20.100000000000001" customHeight="1">
      <c r="A49" s="11" t="s">
        <v>61</v>
      </c>
      <c r="B49" s="5">
        <v>0</v>
      </c>
      <c r="C49" s="5">
        <v>12</v>
      </c>
      <c r="D49" s="5">
        <v>73</v>
      </c>
      <c r="E49" s="5">
        <v>19</v>
      </c>
      <c r="F49" s="5">
        <v>0</v>
      </c>
      <c r="G49" s="5">
        <v>104</v>
      </c>
    </row>
    <row r="50" spans="1:7" ht="20.100000000000001" customHeight="1">
      <c r="A50" s="11" t="s">
        <v>15</v>
      </c>
      <c r="B50" s="5">
        <v>566</v>
      </c>
      <c r="C50" s="5">
        <v>306</v>
      </c>
      <c r="D50" s="5">
        <v>5191</v>
      </c>
      <c r="E50" s="5">
        <v>3649</v>
      </c>
      <c r="F50" s="5">
        <v>0</v>
      </c>
      <c r="G50" s="5">
        <v>9712</v>
      </c>
    </row>
    <row r="51" spans="1:7" ht="22.15" customHeight="1">
      <c r="A51" s="9"/>
    </row>
    <row r="52" spans="1:7" ht="20.100000000000001" customHeight="1">
      <c r="A52" s="1" t="s">
        <v>46</v>
      </c>
      <c r="B52" s="10">
        <f>B54+B55+B56+B57+B58+B59+B60+B61+B62+B63+B64+B65+B66+B67+B68+B69+B70+B71+B73+B72+B53+B74</f>
        <v>13517</v>
      </c>
      <c r="C52" s="10">
        <f>C54+C55+C56+C57+C58+C59+C60+C61+C62+C63+C64+C65+C66+C67+C68+C69+C70+C71+C73+C72+C53+C74</f>
        <v>32157</v>
      </c>
      <c r="D52" s="10">
        <f>D54+D55+D56+D57+D58+D59+D60+D61+D62+D63+D64+D65+D66+D67+D68+D69+D70+D71+D73+D72+D53+D74</f>
        <v>237411</v>
      </c>
      <c r="E52" s="10">
        <f>E54+E55+E56+E57+E58+E59+E60+E61+E62+E63+E64+E65+E66+E67+E68+E69+E70+E71+E73+E72+E53+E74</f>
        <v>72694</v>
      </c>
      <c r="F52" s="10">
        <f>F54+F55+F56+F57+F58+F59+F60+F61+F62+F63+F64+F65+F66+F67+F68+F69+F70+F71+F73+F72+F53+F74</f>
        <v>99</v>
      </c>
      <c r="G52" s="10">
        <f>B52+C52+D52+E52</f>
        <v>355779</v>
      </c>
    </row>
    <row r="53" spans="1:7" ht="20.100000000000001" customHeight="1">
      <c r="A53" s="11" t="s">
        <v>57</v>
      </c>
      <c r="B53" s="5">
        <v>59</v>
      </c>
      <c r="C53" s="5">
        <v>66</v>
      </c>
      <c r="D53" s="5">
        <v>2037</v>
      </c>
      <c r="E53" s="5">
        <v>232</v>
      </c>
      <c r="F53" s="5">
        <v>0</v>
      </c>
      <c r="G53" s="5">
        <v>2394</v>
      </c>
    </row>
    <row r="54" spans="1:7" ht="20.100000000000001" customHeight="1">
      <c r="A54" s="11" t="s">
        <v>4</v>
      </c>
      <c r="B54" s="5">
        <v>1757</v>
      </c>
      <c r="C54" s="5">
        <v>5052</v>
      </c>
      <c r="D54" s="5">
        <v>14603</v>
      </c>
      <c r="E54" s="5">
        <v>3839</v>
      </c>
      <c r="F54" s="5">
        <v>0</v>
      </c>
      <c r="G54" s="5">
        <v>25251</v>
      </c>
    </row>
    <row r="55" spans="1:7" ht="20.100000000000001" customHeight="1">
      <c r="A55" s="11" t="s">
        <v>58</v>
      </c>
      <c r="B55" s="5">
        <v>0</v>
      </c>
      <c r="C55" s="5">
        <v>0</v>
      </c>
      <c r="D55" s="5">
        <v>84</v>
      </c>
      <c r="E55" s="5">
        <v>123</v>
      </c>
      <c r="F55" s="5">
        <v>0</v>
      </c>
      <c r="G55" s="5">
        <v>207</v>
      </c>
    </row>
    <row r="56" spans="1:7" ht="20.100000000000001" customHeight="1">
      <c r="A56" s="11" t="s">
        <v>22</v>
      </c>
      <c r="B56" s="5">
        <v>33</v>
      </c>
      <c r="C56" s="5">
        <v>34</v>
      </c>
      <c r="D56" s="5">
        <v>0</v>
      </c>
      <c r="E56" s="5">
        <v>1</v>
      </c>
      <c r="F56" s="5">
        <v>0</v>
      </c>
      <c r="G56" s="5">
        <v>68</v>
      </c>
    </row>
    <row r="57" spans="1:7" ht="20.100000000000001" customHeight="1">
      <c r="A57" s="11" t="s">
        <v>17</v>
      </c>
      <c r="B57" s="5">
        <v>3415</v>
      </c>
      <c r="C57" s="5">
        <v>5204</v>
      </c>
      <c r="D57" s="5">
        <v>16726</v>
      </c>
      <c r="E57" s="5">
        <v>9735</v>
      </c>
      <c r="F57" s="5">
        <v>0</v>
      </c>
      <c r="G57" s="5">
        <v>35080</v>
      </c>
    </row>
    <row r="58" spans="1:7" ht="20.100000000000001" customHeight="1">
      <c r="A58" s="11" t="s">
        <v>5</v>
      </c>
      <c r="B58" s="5">
        <v>5</v>
      </c>
      <c r="C58" s="5">
        <f>2603+34</f>
        <v>2637</v>
      </c>
      <c r="D58" s="5">
        <f>72236+1499</f>
        <v>73735</v>
      </c>
      <c r="E58" s="5">
        <f>4913+6</f>
        <v>4919</v>
      </c>
      <c r="F58" s="5">
        <v>99</v>
      </c>
      <c r="G58" s="5">
        <f>B58+C58+D58+E58+F58</f>
        <v>81395</v>
      </c>
    </row>
    <row r="59" spans="1:7" ht="20.100000000000001" customHeight="1">
      <c r="A59" s="11" t="s">
        <v>16</v>
      </c>
      <c r="B59" s="5">
        <v>0</v>
      </c>
      <c r="C59" s="5">
        <v>2</v>
      </c>
      <c r="D59" s="5">
        <v>427</v>
      </c>
      <c r="E59" s="5">
        <v>137</v>
      </c>
      <c r="F59" s="5">
        <v>0</v>
      </c>
      <c r="G59" s="5">
        <v>566</v>
      </c>
    </row>
    <row r="60" spans="1:7" ht="20.100000000000001" customHeight="1">
      <c r="A60" s="11" t="s">
        <v>6</v>
      </c>
      <c r="B60" s="5">
        <v>0</v>
      </c>
      <c r="C60" s="5">
        <v>0</v>
      </c>
      <c r="D60" s="5">
        <v>6</v>
      </c>
      <c r="E60" s="5">
        <v>0</v>
      </c>
      <c r="F60" s="5">
        <v>0</v>
      </c>
      <c r="G60" s="5">
        <v>6</v>
      </c>
    </row>
    <row r="61" spans="1:7" ht="20.100000000000001" customHeight="1">
      <c r="A61" s="11" t="s">
        <v>7</v>
      </c>
      <c r="B61" s="5">
        <v>358</v>
      </c>
      <c r="C61" s="5">
        <v>1270</v>
      </c>
      <c r="D61" s="5">
        <v>44377</v>
      </c>
      <c r="E61" s="5">
        <v>13836</v>
      </c>
      <c r="F61" s="5">
        <v>0</v>
      </c>
      <c r="G61" s="5">
        <v>59841</v>
      </c>
    </row>
    <row r="62" spans="1:7" ht="20.100000000000001" customHeight="1">
      <c r="A62" s="11" t="s">
        <v>8</v>
      </c>
      <c r="B62" s="5">
        <v>3</v>
      </c>
      <c r="C62" s="5">
        <v>173</v>
      </c>
      <c r="D62" s="5">
        <v>10685</v>
      </c>
      <c r="E62" s="5">
        <v>9204</v>
      </c>
      <c r="F62" s="5">
        <v>0</v>
      </c>
      <c r="G62" s="5">
        <v>20065</v>
      </c>
    </row>
    <row r="63" spans="1:7" ht="20.100000000000001" customHeight="1">
      <c r="A63" s="11" t="s">
        <v>9</v>
      </c>
      <c r="B63" s="5">
        <v>14</v>
      </c>
      <c r="C63" s="5">
        <v>420</v>
      </c>
      <c r="D63" s="5">
        <v>4734</v>
      </c>
      <c r="E63" s="5">
        <v>2868</v>
      </c>
      <c r="F63" s="5">
        <v>0</v>
      </c>
      <c r="G63" s="5">
        <v>8036</v>
      </c>
    </row>
    <row r="64" spans="1:7" ht="20.100000000000001" customHeight="1">
      <c r="A64" s="11" t="s">
        <v>59</v>
      </c>
      <c r="B64" s="5">
        <v>0</v>
      </c>
      <c r="C64" s="5">
        <v>11</v>
      </c>
      <c r="D64" s="5">
        <v>99</v>
      </c>
      <c r="E64" s="5">
        <v>28</v>
      </c>
      <c r="F64" s="5">
        <v>0</v>
      </c>
      <c r="G64" s="5">
        <v>138</v>
      </c>
    </row>
    <row r="65" spans="1:7" ht="20.100000000000001" customHeight="1">
      <c r="A65" s="11" t="s">
        <v>18</v>
      </c>
      <c r="B65" s="5">
        <v>1</v>
      </c>
      <c r="C65" s="5">
        <v>404</v>
      </c>
      <c r="D65" s="5">
        <v>5729</v>
      </c>
      <c r="E65" s="5">
        <v>3381</v>
      </c>
      <c r="F65" s="5">
        <v>0</v>
      </c>
      <c r="G65" s="5">
        <v>9515</v>
      </c>
    </row>
    <row r="66" spans="1:7" ht="20.100000000000001" customHeight="1">
      <c r="A66" s="11" t="s">
        <v>19</v>
      </c>
      <c r="B66" s="5">
        <v>1</v>
      </c>
      <c r="C66" s="5">
        <v>25</v>
      </c>
      <c r="D66" s="5">
        <v>897</v>
      </c>
      <c r="E66" s="5">
        <v>681</v>
      </c>
      <c r="F66" s="5">
        <v>0</v>
      </c>
      <c r="G66" s="5">
        <v>1604</v>
      </c>
    </row>
    <row r="67" spans="1:7" ht="20.100000000000001" customHeight="1">
      <c r="A67" s="11" t="s">
        <v>55</v>
      </c>
      <c r="B67" s="5">
        <v>1696</v>
      </c>
      <c r="C67" s="5">
        <v>8621</v>
      </c>
      <c r="D67" s="5">
        <v>38103</v>
      </c>
      <c r="E67" s="5">
        <v>16266</v>
      </c>
      <c r="F67" s="5">
        <v>0</v>
      </c>
      <c r="G67" s="5">
        <v>64686</v>
      </c>
    </row>
    <row r="68" spans="1:7" ht="20.100000000000001" customHeight="1">
      <c r="A68" s="11" t="s">
        <v>20</v>
      </c>
      <c r="B68" s="5">
        <v>0</v>
      </c>
      <c r="C68" s="5">
        <v>0</v>
      </c>
      <c r="D68" s="5">
        <v>342</v>
      </c>
      <c r="E68" s="5">
        <v>259</v>
      </c>
      <c r="F68" s="5">
        <v>0</v>
      </c>
      <c r="G68" s="5">
        <v>601</v>
      </c>
    </row>
    <row r="69" spans="1:7" ht="20.100000000000001" customHeight="1">
      <c r="A69" s="11" t="s">
        <v>11</v>
      </c>
      <c r="B69" s="5">
        <v>930</v>
      </c>
      <c r="C69" s="5">
        <v>631</v>
      </c>
      <c r="D69" s="5">
        <v>1605</v>
      </c>
      <c r="E69" s="5">
        <v>591</v>
      </c>
      <c r="F69" s="5">
        <v>0</v>
      </c>
      <c r="G69" s="5">
        <v>3757</v>
      </c>
    </row>
    <row r="70" spans="1:7" ht="20.100000000000001" customHeight="1">
      <c r="A70" s="11" t="s">
        <v>13</v>
      </c>
      <c r="B70" s="5">
        <v>1287</v>
      </c>
      <c r="C70" s="5">
        <v>1726</v>
      </c>
      <c r="D70" s="5">
        <v>9120</v>
      </c>
      <c r="E70" s="5">
        <v>4199</v>
      </c>
      <c r="F70" s="5">
        <v>0</v>
      </c>
      <c r="G70" s="5">
        <v>16332</v>
      </c>
    </row>
    <row r="71" spans="1:7" ht="20.100000000000001" customHeight="1">
      <c r="A71" s="11" t="s">
        <v>14</v>
      </c>
      <c r="B71" s="5">
        <v>2782</v>
      </c>
      <c r="C71" s="5">
        <v>2230</v>
      </c>
      <c r="D71" s="5">
        <v>53</v>
      </c>
      <c r="E71" s="5">
        <v>0</v>
      </c>
      <c r="F71" s="5">
        <v>0</v>
      </c>
      <c r="G71" s="5">
        <v>5065</v>
      </c>
    </row>
    <row r="72" spans="1:7" ht="20.100000000000001" customHeight="1">
      <c r="A72" s="11" t="s">
        <v>21</v>
      </c>
      <c r="B72" s="5">
        <v>1173</v>
      </c>
      <c r="C72" s="5">
        <v>3591</v>
      </c>
      <c r="D72" s="5">
        <v>12232</v>
      </c>
      <c r="E72" s="5">
        <v>1558</v>
      </c>
      <c r="F72" s="5">
        <v>0</v>
      </c>
      <c r="G72" s="5">
        <v>18554</v>
      </c>
    </row>
    <row r="73" spans="1:7" ht="20.100000000000001" customHeight="1">
      <c r="A73" s="11" t="s">
        <v>61</v>
      </c>
      <c r="B73" s="5">
        <v>0</v>
      </c>
      <c r="C73" s="5">
        <v>0</v>
      </c>
      <c r="D73" s="5">
        <v>74</v>
      </c>
      <c r="E73" s="5">
        <v>23</v>
      </c>
      <c r="F73" s="5">
        <v>0</v>
      </c>
      <c r="G73" s="5">
        <v>97</v>
      </c>
    </row>
    <row r="74" spans="1:7" ht="20.100000000000001" customHeight="1">
      <c r="A74" s="11" t="s">
        <v>15</v>
      </c>
      <c r="B74" s="5">
        <v>3</v>
      </c>
      <c r="C74" s="5">
        <v>60</v>
      </c>
      <c r="D74" s="5">
        <v>1743</v>
      </c>
      <c r="E74" s="5">
        <v>814</v>
      </c>
      <c r="F74" s="5">
        <v>0</v>
      </c>
      <c r="G74" s="5">
        <v>2620</v>
      </c>
    </row>
  </sheetData>
  <printOptions gridLines="1"/>
  <pageMargins left="0.7" right="0.7" top="0.75" bottom="0.75" header="0.3" footer="0.3"/>
  <pageSetup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Tablica 1</vt:lpstr>
      <vt:lpstr>Tablica 2</vt:lpstr>
      <vt:lpstr>Tablica 3</vt:lpstr>
      <vt:lpstr>Tablica 4</vt:lpstr>
      <vt:lpstr>Tablica 5</vt:lpstr>
      <vt:lpstr>Tablica 6</vt:lpstr>
      <vt:lpstr>Tablica 7</vt:lpstr>
      <vt:lpstr>Tablica 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Hemen</cp:lastModifiedBy>
  <cp:lastPrinted>2016-05-02T12:18:18Z</cp:lastPrinted>
  <dcterms:created xsi:type="dcterms:W3CDTF">2016-05-02T07:59:06Z</dcterms:created>
  <dcterms:modified xsi:type="dcterms:W3CDTF">2016-05-23T05:20:06Z</dcterms:modified>
</cp:coreProperties>
</file>