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8600" windowHeight="12840"/>
  </bookViews>
  <sheets>
    <sheet name="Tab 1" sheetId="1" r:id="rId1"/>
    <sheet name="Tab 2" sheetId="7" r:id="rId2"/>
    <sheet name="Tab 3" sheetId="3" r:id="rId3"/>
    <sheet name="Tab 4" sheetId="4" r:id="rId4"/>
    <sheet name="Tab 5" sheetId="5" r:id="rId5"/>
    <sheet name="Tab 6" sheetId="6" r:id="rId6"/>
    <sheet name="Tab 7" sheetId="8" r:id="rId7"/>
  </sheets>
  <definedNames>
    <definedName name="_xlnm._FilterDatabase" localSheetId="0" hidden="1">'Tab 1'!$I$7:$L$35</definedName>
  </definedNames>
  <calcPr calcId="152511"/>
</workbook>
</file>

<file path=xl/calcChain.xml><?xml version="1.0" encoding="utf-8"?>
<calcChain xmlns="http://schemas.openxmlformats.org/spreadsheetml/2006/main">
  <c r="D27" i="3"/>
  <c r="I29" i="8" l="1"/>
  <c r="G29"/>
  <c r="K29"/>
  <c r="J29"/>
  <c r="K27"/>
  <c r="J27"/>
  <c r="I27"/>
  <c r="K25"/>
  <c r="J25"/>
  <c r="I25"/>
  <c r="K23"/>
  <c r="J23"/>
  <c r="I23"/>
  <c r="K21"/>
  <c r="J21"/>
  <c r="I21"/>
  <c r="K19"/>
  <c r="J19"/>
  <c r="I19"/>
  <c r="K17"/>
  <c r="J17"/>
  <c r="I17"/>
  <c r="K15"/>
  <c r="J15"/>
  <c r="I15"/>
  <c r="K13"/>
  <c r="J13"/>
  <c r="I13"/>
  <c r="K11"/>
  <c r="J11"/>
  <c r="I11"/>
  <c r="K9"/>
  <c r="J9"/>
  <c r="I9"/>
  <c r="H29"/>
  <c r="F29"/>
  <c r="E29"/>
  <c r="D29"/>
  <c r="C29"/>
  <c r="L27"/>
  <c r="H27"/>
  <c r="G27"/>
  <c r="F27"/>
  <c r="E27"/>
  <c r="D27"/>
  <c r="C27"/>
  <c r="B27"/>
  <c r="L25"/>
  <c r="H25"/>
  <c r="G25"/>
  <c r="F25"/>
  <c r="E25"/>
  <c r="D25"/>
  <c r="C25"/>
  <c r="B25"/>
  <c r="L23"/>
  <c r="H23"/>
  <c r="G23"/>
  <c r="F23"/>
  <c r="E23"/>
  <c r="D23"/>
  <c r="C23"/>
  <c r="B23"/>
  <c r="L21"/>
  <c r="H21"/>
  <c r="G21"/>
  <c r="F21"/>
  <c r="E21"/>
  <c r="D21"/>
  <c r="C21"/>
  <c r="B21"/>
  <c r="L19"/>
  <c r="H19"/>
  <c r="G19"/>
  <c r="F19"/>
  <c r="E19"/>
  <c r="D19"/>
  <c r="C19"/>
  <c r="B19"/>
  <c r="L17"/>
  <c r="H17"/>
  <c r="G17"/>
  <c r="F17"/>
  <c r="E17"/>
  <c r="D17"/>
  <c r="C17"/>
  <c r="B17"/>
  <c r="L15"/>
  <c r="H15"/>
  <c r="G15"/>
  <c r="F15"/>
  <c r="E15"/>
  <c r="D15"/>
  <c r="C15"/>
  <c r="B15"/>
  <c r="L13"/>
  <c r="H13"/>
  <c r="G13"/>
  <c r="F13"/>
  <c r="E13"/>
  <c r="D13"/>
  <c r="C13"/>
  <c r="B13"/>
  <c r="L11"/>
  <c r="H11"/>
  <c r="G11"/>
  <c r="F11"/>
  <c r="E11"/>
  <c r="D11"/>
  <c r="C11"/>
  <c r="B11"/>
  <c r="L9"/>
  <c r="H9"/>
  <c r="G9"/>
  <c r="F9"/>
  <c r="E9"/>
  <c r="D9"/>
  <c r="C9"/>
  <c r="B9"/>
  <c r="B15" i="6"/>
  <c r="C29" l="1"/>
  <c r="D29"/>
  <c r="E29"/>
  <c r="F29"/>
  <c r="G29"/>
  <c r="H29"/>
  <c r="H62" i="5"/>
  <c r="H61"/>
  <c r="F62"/>
  <c r="F64"/>
  <c r="F63"/>
  <c r="F61"/>
  <c r="D64"/>
  <c r="D63"/>
  <c r="D62"/>
  <c r="D61"/>
  <c r="K28" i="4"/>
  <c r="J28"/>
  <c r="I28"/>
  <c r="H28"/>
  <c r="G28"/>
  <c r="F28"/>
  <c r="E28"/>
  <c r="D28"/>
  <c r="C28"/>
  <c r="K27" i="3"/>
  <c r="J27"/>
  <c r="I27"/>
  <c r="H27"/>
  <c r="G27"/>
  <c r="F27"/>
  <c r="E27"/>
  <c r="C27"/>
  <c r="D39" i="1"/>
  <c r="D25"/>
  <c r="D31"/>
  <c r="D28"/>
  <c r="D19"/>
  <c r="D17"/>
  <c r="D10"/>
  <c r="C39"/>
  <c r="C25"/>
  <c r="C31"/>
  <c r="C28"/>
  <c r="C19"/>
  <c r="C17"/>
  <c r="C10"/>
  <c r="C9"/>
  <c r="B39"/>
  <c r="B25"/>
  <c r="B31"/>
  <c r="B28"/>
  <c r="B19"/>
  <c r="B17"/>
  <c r="B10"/>
  <c r="I27" i="6" l="1"/>
  <c r="H27"/>
  <c r="G27"/>
  <c r="F27"/>
  <c r="E27"/>
  <c r="D27"/>
  <c r="C27"/>
  <c r="I25"/>
  <c r="H25"/>
  <c r="G25"/>
  <c r="F25"/>
  <c r="E25"/>
  <c r="D25"/>
  <c r="C25"/>
  <c r="I23"/>
  <c r="H23"/>
  <c r="G23"/>
  <c r="F23"/>
  <c r="E23"/>
  <c r="D23"/>
  <c r="C23"/>
  <c r="I21"/>
  <c r="H21"/>
  <c r="G21"/>
  <c r="F21"/>
  <c r="E21"/>
  <c r="D21"/>
  <c r="C21"/>
  <c r="I19"/>
  <c r="H19"/>
  <c r="G19"/>
  <c r="F19"/>
  <c r="E19"/>
  <c r="D19"/>
  <c r="C19"/>
  <c r="I17"/>
  <c r="H17"/>
  <c r="G17"/>
  <c r="F17"/>
  <c r="E17"/>
  <c r="D17"/>
  <c r="C17"/>
  <c r="I15"/>
  <c r="H15"/>
  <c r="G15"/>
  <c r="F15"/>
  <c r="E15"/>
  <c r="D15"/>
  <c r="C15"/>
  <c r="I13"/>
  <c r="H13"/>
  <c r="G13"/>
  <c r="F13"/>
  <c r="E13"/>
  <c r="D13"/>
  <c r="C13"/>
  <c r="I11"/>
  <c r="H11"/>
  <c r="G11"/>
  <c r="F11"/>
  <c r="E11"/>
  <c r="D11"/>
  <c r="C11"/>
  <c r="I9"/>
  <c r="H9"/>
  <c r="G9"/>
  <c r="F9"/>
  <c r="E9"/>
  <c r="D9"/>
  <c r="C9"/>
  <c r="B27"/>
  <c r="B25"/>
  <c r="B23"/>
  <c r="B21"/>
  <c r="B19"/>
  <c r="B17"/>
  <c r="B13"/>
  <c r="B11"/>
  <c r="B9"/>
  <c r="G40" i="1"/>
  <c r="F40"/>
  <c r="E40"/>
  <c r="D40"/>
  <c r="F54" i="5"/>
  <c r="H54"/>
  <c r="C40" i="1" l="1"/>
  <c r="B40"/>
</calcChain>
</file>

<file path=xl/sharedStrings.xml><?xml version="1.0" encoding="utf-8"?>
<sst xmlns="http://schemas.openxmlformats.org/spreadsheetml/2006/main" count="338" uniqueCount="185">
  <si>
    <t>Broj</t>
  </si>
  <si>
    <t>Ukupno</t>
  </si>
  <si>
    <t>OPĆINA / USTANOVA</t>
  </si>
  <si>
    <t>rođenih</t>
  </si>
  <si>
    <t>Community / Institution</t>
  </si>
  <si>
    <t xml:space="preserve">Izvor podataka: </t>
  </si>
  <si>
    <t xml:space="preserve">Prijave poroda iz zdravstvenih ustanova </t>
  </si>
  <si>
    <t xml:space="preserve">Source of information: </t>
  </si>
  <si>
    <t>Birth registration forms from healthcare institutions</t>
  </si>
  <si>
    <t xml:space="preserve"> GODINA</t>
  </si>
  <si>
    <t xml:space="preserve">poroda  </t>
  </si>
  <si>
    <t>živorođenih</t>
  </si>
  <si>
    <t>Year</t>
  </si>
  <si>
    <t>No. of</t>
  </si>
  <si>
    <t>Total</t>
  </si>
  <si>
    <t>Livebirths</t>
  </si>
  <si>
    <t>deliveries</t>
  </si>
  <si>
    <t>births</t>
  </si>
  <si>
    <t>43.753*</t>
  </si>
  <si>
    <t>2009.</t>
  </si>
  <si>
    <t>44.577*</t>
  </si>
  <si>
    <t>2010.</t>
  </si>
  <si>
    <t>43.361*</t>
  </si>
  <si>
    <t>41.197*</t>
  </si>
  <si>
    <t>41.771*</t>
  </si>
  <si>
    <t>2013.</t>
  </si>
  <si>
    <t>39.939*</t>
  </si>
  <si>
    <t>2014.</t>
  </si>
  <si>
    <t>2015.</t>
  </si>
  <si>
    <t xml:space="preserve">GODINA </t>
  </si>
  <si>
    <t>UKUPNO</t>
  </si>
  <si>
    <t>BROJ DOSADAŠNJIH PORODA</t>
  </si>
  <si>
    <t>Childbirths to date</t>
  </si>
  <si>
    <t>Unknown</t>
  </si>
  <si>
    <t>2008.</t>
  </si>
  <si>
    <t>2011.</t>
  </si>
  <si>
    <t>2012.</t>
  </si>
  <si>
    <t>GODINA</t>
  </si>
  <si>
    <t xml:space="preserve">Godina  </t>
  </si>
  <si>
    <t>Broj djece</t>
  </si>
  <si>
    <t>U K U P N O</t>
  </si>
  <si>
    <t>u porodu</t>
  </si>
  <si>
    <t>rodilja</t>
  </si>
  <si>
    <t>%</t>
  </si>
  <si>
    <t>Živorođenih</t>
  </si>
  <si>
    <t>Mrtvorođenih</t>
  </si>
  <si>
    <t xml:space="preserve">No. of children </t>
  </si>
  <si>
    <t>T O T A L</t>
  </si>
  <si>
    <t xml:space="preserve">Year  </t>
  </si>
  <si>
    <t>mothers</t>
  </si>
  <si>
    <t>TRAJANJE TRUDNOĆE (navršeni tjedni)</t>
  </si>
  <si>
    <t xml:space="preserve">22-27 </t>
  </si>
  <si>
    <t xml:space="preserve">28-31 </t>
  </si>
  <si>
    <t xml:space="preserve">32-36 </t>
  </si>
  <si>
    <t xml:space="preserve">37-41 </t>
  </si>
  <si>
    <t xml:space="preserve">≥42 </t>
  </si>
  <si>
    <t xml:space="preserve">   nepoznato  </t>
  </si>
  <si>
    <t xml:space="preserve"> </t>
  </si>
  <si>
    <t xml:space="preserve"> ≥ 4500</t>
  </si>
  <si>
    <t>2016.</t>
  </si>
  <si>
    <t xml:space="preserve">37.503* </t>
  </si>
  <si>
    <t>37.537*</t>
  </si>
  <si>
    <t>39.566*</t>
  </si>
  <si>
    <t>2017.</t>
  </si>
  <si>
    <t>Birthweight (g)</t>
  </si>
  <si>
    <t xml:space="preserve"> 500- 999</t>
  </si>
  <si>
    <t xml:space="preserve"> 1000-1499</t>
  </si>
  <si>
    <t xml:space="preserve"> 1500-1999</t>
  </si>
  <si>
    <t xml:space="preserve"> 2000-2499</t>
  </si>
  <si>
    <t xml:space="preserve"> 3000-3499</t>
  </si>
  <si>
    <t xml:space="preserve"> 3500- 3999</t>
  </si>
  <si>
    <t xml:space="preserve"> 4000-4499</t>
  </si>
  <si>
    <t>PORODNA TEŽINA (g)</t>
  </si>
  <si>
    <t>OPĆA I VETERANSKA BOLNICA "HRVATSKI PONOS" KNIN</t>
  </si>
  <si>
    <t>ukupno</t>
  </si>
  <si>
    <t>Izvor:</t>
  </si>
  <si>
    <t>*</t>
  </si>
  <si>
    <r>
      <t>Tablica -</t>
    </r>
    <r>
      <rPr>
        <i/>
        <sz val="11"/>
        <color theme="1"/>
        <rFont val="Arial"/>
        <family val="2"/>
        <charset val="238"/>
      </rPr>
      <t xml:space="preserve"> Table </t>
    </r>
    <r>
      <rPr>
        <b/>
        <sz val="11"/>
        <color theme="1"/>
        <rFont val="Arial"/>
        <family val="2"/>
        <charset val="238"/>
      </rPr>
      <t>1.</t>
    </r>
  </si>
  <si>
    <r>
      <t xml:space="preserve">HRVATSKA - </t>
    </r>
    <r>
      <rPr>
        <b/>
        <i/>
        <sz val="11"/>
        <color theme="1"/>
        <rFont val="Arial"/>
        <family val="2"/>
        <charset val="238"/>
      </rPr>
      <t>Croatia</t>
    </r>
  </si>
  <si>
    <r>
      <t>2008</t>
    </r>
    <r>
      <rPr>
        <b/>
        <sz val="11"/>
        <color theme="1"/>
        <rFont val="Arial"/>
        <family val="2"/>
        <charset val="238"/>
      </rPr>
      <t>.</t>
    </r>
  </si>
  <si>
    <r>
      <t>2011</t>
    </r>
    <r>
      <rPr>
        <b/>
        <sz val="11"/>
        <color theme="1"/>
        <rFont val="Arial"/>
        <family val="2"/>
        <charset val="238"/>
      </rPr>
      <t>.</t>
    </r>
  </si>
  <si>
    <r>
      <t>2012</t>
    </r>
    <r>
      <rPr>
        <b/>
        <sz val="11"/>
        <color theme="1"/>
        <rFont val="Arial"/>
        <family val="2"/>
        <charset val="238"/>
      </rPr>
      <t>.</t>
    </r>
  </si>
  <si>
    <r>
      <t xml:space="preserve">Tablica - </t>
    </r>
    <r>
      <rPr>
        <i/>
        <sz val="11"/>
        <color theme="1"/>
        <rFont val="Arial"/>
        <family val="2"/>
        <charset val="238"/>
      </rPr>
      <t>Table</t>
    </r>
    <r>
      <rPr>
        <b/>
        <sz val="11"/>
        <color theme="1"/>
        <rFont val="Arial"/>
        <family val="2"/>
        <charset val="238"/>
      </rPr>
      <t xml:space="preserve"> 2.</t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</si>
  <si>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3.</t>
    </r>
  </si>
  <si>
    <t>OB "DR. TOMISLAV BARDEK "KOPRIVNICA</t>
  </si>
  <si>
    <t>OB "DR IVO PEDIŠIĆ" SISAK</t>
  </si>
  <si>
    <t>OB BJELOVAR</t>
  </si>
  <si>
    <t>OB "DR. JOSIP BENČEVIĆ" SLAVONSKI BROD</t>
  </si>
  <si>
    <t>OB DUBROVNIK</t>
  </si>
  <si>
    <t>OB GOSPIĆ</t>
  </si>
  <si>
    <t>OB  BRANITELJA DOMOVINSKOG RATA OGULIN</t>
  </si>
  <si>
    <t>OB KARLOVAC</t>
  </si>
  <si>
    <t>OB NOVA GRADIŠKA</t>
  </si>
  <si>
    <t>OB PULA</t>
  </si>
  <si>
    <t>OB ŠIBENSKO KNINSKE ŽUPANIJE</t>
  </si>
  <si>
    <t>OB VARAŽDIN</t>
  </si>
  <si>
    <t>OB VIROVITICA</t>
  </si>
  <si>
    <t>OB ZABOK I BOLNICA HRVATSKIH VETERANA</t>
  </si>
  <si>
    <t>OB ZADAR</t>
  </si>
  <si>
    <t>OB NAŠICE</t>
  </si>
  <si>
    <t>OŽB PAKRAC I BOLNICA HRVATSKIH VETERANA</t>
  </si>
  <si>
    <t>OŽB  POŽEGA</t>
  </si>
  <si>
    <t>OŽB  VINKOVCI</t>
  </si>
  <si>
    <t>OŽB  VUKOVAR I BOLNICA HRVATSKIH VETERANA</t>
  </si>
  <si>
    <t>SB PODOBNIK ZA GINEKOLOGIJU I PORODNIŠTVO</t>
  </si>
  <si>
    <t>OŽB ČAKOVEC</t>
  </si>
  <si>
    <t>KB MERKUR</t>
  </si>
  <si>
    <t>KB SVETI DUH</t>
  </si>
  <si>
    <t>KBC "SESTRE MILOSRDNICE"</t>
  </si>
  <si>
    <t>KBC OSIJEK</t>
  </si>
  <si>
    <t>KBC RIJEKA</t>
  </si>
  <si>
    <t>KBC SPLIT</t>
  </si>
  <si>
    <t>KBC ZAGREB</t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</si>
  <si>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4.</t>
    </r>
  </si>
  <si>
    <r>
      <t xml:space="preserve">Tablica - </t>
    </r>
    <r>
      <rPr>
        <i/>
        <sz val="11"/>
        <color theme="1"/>
        <rFont val="Arial"/>
        <family val="2"/>
        <charset val="238"/>
      </rPr>
      <t>Table</t>
    </r>
    <r>
      <rPr>
        <b/>
        <sz val="11"/>
        <color theme="1"/>
        <rFont val="Arial"/>
        <family val="2"/>
        <charset val="238"/>
      </rPr>
      <t xml:space="preserve"> 5.</t>
    </r>
  </si>
  <si>
    <r>
      <t xml:space="preserve">jedno - </t>
    </r>
    <r>
      <rPr>
        <i/>
        <sz val="11"/>
        <color theme="1"/>
        <rFont val="Arial"/>
        <family val="2"/>
        <charset val="238"/>
      </rPr>
      <t>single</t>
    </r>
  </si>
  <si>
    <r>
      <t xml:space="preserve">dvoje - </t>
    </r>
    <r>
      <rPr>
        <i/>
        <sz val="11"/>
        <color theme="1"/>
        <rFont val="Arial"/>
        <family val="2"/>
        <charset val="238"/>
      </rPr>
      <t>twin</t>
    </r>
  </si>
  <si>
    <r>
      <t xml:space="preserve">troje - </t>
    </r>
    <r>
      <rPr>
        <i/>
        <sz val="11"/>
        <color theme="1"/>
        <rFont val="Arial"/>
        <family val="2"/>
        <charset val="238"/>
      </rPr>
      <t>triplet</t>
    </r>
  </si>
  <si>
    <r>
      <t xml:space="preserve">četvero - </t>
    </r>
    <r>
      <rPr>
        <i/>
        <sz val="11"/>
        <color theme="1"/>
        <rFont val="Arial"/>
        <family val="2"/>
        <charset val="238"/>
      </rPr>
      <t>quadruplet</t>
    </r>
  </si>
  <si>
    <r>
      <t>ukupno</t>
    </r>
    <r>
      <rPr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total</t>
    </r>
  </si>
  <si>
    <r>
      <t>dvoje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twin</t>
    </r>
  </si>
  <si>
    <r>
      <t>troje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triplet</t>
    </r>
  </si>
  <si>
    <r>
      <t>ukupno</t>
    </r>
    <r>
      <rPr>
        <b/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total</t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</si>
  <si>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6.</t>
    </r>
  </si>
  <si>
    <t xml:space="preserve"> 2500-2999</t>
  </si>
  <si>
    <t>nepoznato</t>
  </si>
  <si>
    <t>36.556*</t>
  </si>
  <si>
    <t>Br. poroda</t>
  </si>
  <si>
    <t>Ukupno rođenih</t>
  </si>
  <si>
    <t>No. of deliveries</t>
  </si>
  <si>
    <t xml:space="preserve">Total births </t>
  </si>
  <si>
    <t>Early neonatal deaths (0-6 days)</t>
  </si>
  <si>
    <t>2018.</t>
  </si>
  <si>
    <t>jedno - single</t>
  </si>
  <si>
    <t>dvoje - twin</t>
  </si>
  <si>
    <t>troje - triplet</t>
  </si>
  <si>
    <t>ukupno - total</t>
  </si>
  <si>
    <t>BROJ PORODA, UKUPNO ROĐENIH, ŽIVOROĐENIH, MRTVOROĐENIH I UMRLE DOJENČADI U RODILIŠTIMA U HRVATSKOJ  U 2018. GODINI</t>
  </si>
  <si>
    <t>&lt;15</t>
  </si>
  <si>
    <t>15-19</t>
  </si>
  <si>
    <t>20-24</t>
  </si>
  <si>
    <t>25-29</t>
  </si>
  <si>
    <t>30-34</t>
  </si>
  <si>
    <t>35-39</t>
  </si>
  <si>
    <t>40-44</t>
  </si>
  <si>
    <t>45-49</t>
  </si>
  <si>
    <t>DOB MAJKE</t>
  </si>
  <si>
    <r>
      <t>ŽIVOROĐENA DJECA PREMA TRAJANJU TRUDNOĆE I TEŽINI PRI ROĐENJU 2018. GODINE</t>
    </r>
    <r>
      <rPr>
        <sz val="11"/>
        <color theme="1"/>
        <rFont val="Arial"/>
        <family val="2"/>
        <charset val="238"/>
      </rPr>
      <t/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</si>
  <si>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7.</t>
    </r>
  </si>
  <si>
    <r>
      <t>RODILJE PREMA ISHODU TRUDNOĆE U RAZDOBLJU OD 2008. DO 2018. GODINE</t>
    </r>
    <r>
      <rPr>
        <sz val="11"/>
        <color theme="1"/>
        <rFont val="Arial"/>
        <family val="2"/>
        <charset val="238"/>
      </rPr>
      <t xml:space="preserve"> </t>
    </r>
  </si>
  <si>
    <t>Childbearing women by outcome of pregnancy, Croatia 2008-2018</t>
  </si>
  <si>
    <t>Childbearing women in the period 2008.-2018. by the number of previous abortions</t>
  </si>
  <si>
    <r>
      <t>RODILJE PREMA BROJU RANIJIH  PORODA U RAZDOBLJU OD 2008. DO 2018. GODINE</t>
    </r>
    <r>
      <rPr>
        <sz val="11"/>
        <color theme="1"/>
        <rFont val="Arial"/>
        <family val="2"/>
        <charset val="238"/>
      </rPr>
      <t xml:space="preserve"> -</t>
    </r>
    <r>
      <rPr>
        <b/>
        <sz val="11"/>
        <color theme="1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Childbearing women in the period 2008.-2018. by the number of previous childbirths</t>
    </r>
  </si>
  <si>
    <r>
      <t>BROJ PORODA, UKUPNO ROĐENIH I ŽIVOROĐENIH U ZDRAVSTVENIM USTANOVAMA U  HRVATSKOJ U RAZDOBLJU OD 2008. DO 2018. GODINE</t>
    </r>
    <r>
      <rPr>
        <sz val="9"/>
        <color theme="1"/>
        <rFont val="Arial"/>
        <family val="2"/>
        <charset val="238"/>
      </rPr>
      <t/>
    </r>
  </si>
  <si>
    <t xml:space="preserve"> -Number of deliveries, total births and livebirths  in Croatian healthcare institutions in the period 2008.-2018. godine</t>
  </si>
  <si>
    <r>
      <t>ŽIVOROĐENA DJECA PREMA DOBI MAJKE I TEŽINI PRI ROĐENJU 2018. GODINE</t>
    </r>
    <r>
      <rPr>
        <sz val="11"/>
        <color theme="1"/>
        <rFont val="Arial"/>
        <family val="2"/>
        <charset val="238"/>
      </rPr>
      <t/>
    </r>
  </si>
  <si>
    <t>Late and postneonatal deaths (7-364 days)</t>
  </si>
  <si>
    <t>Stillbirths</t>
  </si>
  <si>
    <t xml:space="preserve"> -Number of  total  livebirths, stillbirths and infant deaths in Croatian maternity facilities in the year 2018</t>
  </si>
  <si>
    <t>Državni zavod za statistiku (prethodni neslužbeni podaci)</t>
  </si>
  <si>
    <t>Central Bureau of Statistics (first nonofficial data)</t>
  </si>
  <si>
    <r>
      <t>RODILJE PREMA BROJU RANIJIH POBAČAJA I PREKIDA TRUDNOĆE U RAZDOBLJU OD 2008. DO 2018. GODINE</t>
    </r>
    <r>
      <rPr>
        <sz val="11"/>
        <color theme="1"/>
        <rFont val="Arial"/>
        <family val="2"/>
        <charset val="238"/>
      </rPr>
      <t xml:space="preserve"> </t>
    </r>
  </si>
  <si>
    <t>BROJ DOSADAŠNJIH POBAČAJA I PREKIDA TRUDNOĆE</t>
  </si>
  <si>
    <t>No. of previous miscarriages and abortions</t>
  </si>
  <si>
    <t>unknown</t>
  </si>
  <si>
    <t xml:space="preserve"> Livebirths by birthweight and gestational age  groups in 2018</t>
  </si>
  <si>
    <r>
      <rPr>
        <sz val="11"/>
        <color theme="1"/>
        <rFont val="Calibri"/>
        <family val="2"/>
        <charset val="238"/>
      </rPr>
      <t>&lt;</t>
    </r>
    <r>
      <rPr>
        <sz val="11"/>
        <color theme="1"/>
        <rFont val="Arial"/>
        <family val="2"/>
        <charset val="238"/>
      </rPr>
      <t>500</t>
    </r>
  </si>
  <si>
    <t>in delivery</t>
  </si>
  <si>
    <t>četvero- quadruplet</t>
  </si>
  <si>
    <t>total</t>
  </si>
  <si>
    <t>≥50</t>
  </si>
  <si>
    <t>&lt;500</t>
  </si>
  <si>
    <t xml:space="preserve"> - Livebirths by birthweight and age of mother in 2018</t>
  </si>
  <si>
    <t>age of mother</t>
  </si>
  <si>
    <r>
      <rPr>
        <b/>
        <sz val="11"/>
        <color theme="1"/>
        <rFont val="Arial"/>
        <family val="2"/>
        <charset val="238"/>
      </rPr>
      <t>Umrla dojenčad</t>
    </r>
    <r>
      <rPr>
        <i/>
        <sz val="11"/>
        <color theme="1"/>
        <rFont val="Arial"/>
        <family val="2"/>
        <charset val="238"/>
      </rPr>
      <t xml:space="preserve">                                                 Infant deaths (0-364)</t>
    </r>
  </si>
  <si>
    <t>Rano neonatalno umrli (0-6 dana)</t>
  </si>
  <si>
    <t>Kasno i postneonatalno umrli (7-364 dana)</t>
  </si>
  <si>
    <t>DZ SPLITSKO-DALMATINSKE ŽUPANIJE - ISPOSTAVA SINJ</t>
  </si>
  <si>
    <t xml:space="preserve">DZ KORČULA -  ISPOSTAVA OREBIĆ </t>
  </si>
  <si>
    <t>DZ METKOVIĆ</t>
  </si>
  <si>
    <r>
      <t xml:space="preserve">  </t>
    </r>
    <r>
      <rPr>
        <b/>
        <sz val="11"/>
        <color theme="1"/>
        <rFont val="Calibri"/>
        <family val="2"/>
        <charset val="238"/>
      </rPr>
      <t>≥</t>
    </r>
    <r>
      <rPr>
        <b/>
        <sz val="11"/>
        <color theme="1"/>
        <rFont val="Arial"/>
        <family val="2"/>
        <charset val="238"/>
      </rPr>
      <t xml:space="preserve">7  </t>
    </r>
  </si>
  <si>
    <t>&lt;22</t>
  </si>
  <si>
    <t>GESTATIONAL AGE  (completed weeks)</t>
  </si>
  <si>
    <t>36.945*</t>
  </si>
  <si>
    <t>Ukupno - Total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</si>
</sst>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Fill="1"/>
    <xf numFmtId="0" fontId="8" fillId="0" borderId="0" xfId="0" applyFont="1" applyBorder="1"/>
    <xf numFmtId="3" fontId="8" fillId="0" borderId="0" xfId="0" applyNumberFormat="1" applyFont="1" applyBorder="1"/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 applyBorder="1"/>
    <xf numFmtId="0" fontId="1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Alignment="1"/>
    <xf numFmtId="0" fontId="10" fillId="0" borderId="0" xfId="0" quotePrefix="1" applyFont="1" applyAlignment="1"/>
    <xf numFmtId="0" fontId="10" fillId="0" borderId="0" xfId="0" applyFont="1" applyAlignment="1">
      <alignment horizontal="left" indent="9"/>
    </xf>
    <xf numFmtId="9" fontId="10" fillId="0" borderId="0" xfId="0" applyNumberFormat="1" applyFont="1"/>
    <xf numFmtId="2" fontId="10" fillId="0" borderId="0" xfId="0" applyNumberFormat="1" applyFont="1"/>
    <xf numFmtId="9" fontId="8" fillId="0" borderId="0" xfId="0" applyNumberFormat="1" applyFont="1" applyBorder="1"/>
    <xf numFmtId="2" fontId="8" fillId="0" borderId="0" xfId="0" applyNumberFormat="1" applyFont="1" applyBorder="1"/>
    <xf numFmtId="0" fontId="8" fillId="0" borderId="0" xfId="0" applyNumberFormat="1" applyFont="1" applyFill="1" applyBorder="1"/>
    <xf numFmtId="0" fontId="10" fillId="0" borderId="0" xfId="0" applyFont="1" applyAlignment="1">
      <alignment horizontal="left" indent="13"/>
    </xf>
    <xf numFmtId="3" fontId="10" fillId="0" borderId="0" xfId="0" applyNumberFormat="1" applyFont="1" applyFill="1" applyBorder="1"/>
    <xf numFmtId="9" fontId="10" fillId="0" borderId="0" xfId="0" applyNumberFormat="1" applyFont="1" applyBorder="1"/>
    <xf numFmtId="2" fontId="10" fillId="0" borderId="0" xfId="0" applyNumberFormat="1" applyFont="1" applyFill="1" applyBorder="1"/>
    <xf numFmtId="2" fontId="8" fillId="0" borderId="0" xfId="0" applyNumberFormat="1" applyFont="1" applyFill="1" applyBorder="1"/>
    <xf numFmtId="3" fontId="10" fillId="0" borderId="0" xfId="0" applyNumberFormat="1" applyFont="1" applyFill="1"/>
    <xf numFmtId="2" fontId="10" fillId="0" borderId="0" xfId="0" applyNumberFormat="1" applyFont="1" applyFill="1"/>
    <xf numFmtId="0" fontId="10" fillId="0" borderId="0" xfId="0" applyNumberFormat="1" applyFont="1" applyFill="1"/>
    <xf numFmtId="3" fontId="12" fillId="0" borderId="0" xfId="0" applyNumberFormat="1" applyFont="1" applyFill="1"/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/>
    <xf numFmtId="2" fontId="10" fillId="0" borderId="0" xfId="0" applyNumberFormat="1" applyFont="1" applyBorder="1"/>
    <xf numFmtId="0" fontId="9" fillId="0" borderId="0" xfId="0" applyFont="1" applyFill="1" applyBorder="1"/>
    <xf numFmtId="2" fontId="10" fillId="0" borderId="0" xfId="2" applyNumberFormat="1" applyFont="1" applyFill="1" applyBorder="1"/>
    <xf numFmtId="0" fontId="13" fillId="0" borderId="0" xfId="3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1" applyFont="1" applyFill="1" applyBorder="1"/>
    <xf numFmtId="0" fontId="9" fillId="0" borderId="0" xfId="0" applyFont="1" applyAlignment="1">
      <alignment horizontal="right"/>
    </xf>
    <xf numFmtId="0" fontId="12" fillId="0" borderId="0" xfId="0" applyFont="1" applyBorder="1"/>
    <xf numFmtId="1" fontId="8" fillId="0" borderId="0" xfId="0" applyNumberFormat="1" applyFont="1" applyFill="1" applyBorder="1"/>
    <xf numFmtId="0" fontId="8" fillId="0" borderId="0" xfId="0" applyFont="1" applyBorder="1" applyAlignment="1">
      <alignment horizontal="right"/>
    </xf>
    <xf numFmtId="3" fontId="10" fillId="0" borderId="0" xfId="0" applyNumberFormat="1" applyFont="1" applyBorder="1"/>
    <xf numFmtId="1" fontId="10" fillId="0" borderId="0" xfId="0" applyNumberFormat="1" applyFont="1" applyFill="1"/>
    <xf numFmtId="0" fontId="10" fillId="0" borderId="0" xfId="2" applyFont="1" applyFill="1" applyBorder="1" applyAlignment="1">
      <alignment horizontal="right"/>
    </xf>
    <xf numFmtId="0" fontId="12" fillId="0" borderId="0" xfId="0" applyFont="1" applyFill="1" applyBorder="1"/>
    <xf numFmtId="49" fontId="9" fillId="0" borderId="0" xfId="0" applyNumberFormat="1" applyFont="1" applyAlignment="1"/>
    <xf numFmtId="49" fontId="8" fillId="0" borderId="0" xfId="0" applyNumberFormat="1" applyFont="1" applyAlignment="1"/>
    <xf numFmtId="0" fontId="10" fillId="0" borderId="0" xfId="0" applyFont="1" applyAlignment="1">
      <alignment horizontal="center"/>
    </xf>
    <xf numFmtId="3" fontId="0" fillId="0" borderId="0" xfId="0" applyNumberFormat="1"/>
    <xf numFmtId="0" fontId="8" fillId="0" borderId="3" xfId="0" applyFont="1" applyBorder="1"/>
    <xf numFmtId="0" fontId="9" fillId="0" borderId="4" xfId="0" applyFont="1" applyBorder="1"/>
    <xf numFmtId="0" fontId="10" fillId="0" borderId="5" xfId="0" applyFont="1" applyBorder="1"/>
    <xf numFmtId="0" fontId="16" fillId="0" borderId="5" xfId="4" applyFont="1" applyBorder="1"/>
    <xf numFmtId="0" fontId="10" fillId="0" borderId="5" xfId="0" applyFont="1" applyFill="1" applyBorder="1"/>
    <xf numFmtId="0" fontId="10" fillId="0" borderId="4" xfId="0" applyFont="1" applyBorder="1"/>
    <xf numFmtId="0" fontId="8" fillId="0" borderId="4" xfId="0" applyFont="1" applyBorder="1"/>
    <xf numFmtId="0" fontId="8" fillId="0" borderId="3" xfId="0" applyFont="1" applyBorder="1" applyAlignment="1">
      <alignment horizontal="center"/>
    </xf>
    <xf numFmtId="3" fontId="10" fillId="0" borderId="5" xfId="0" applyNumberFormat="1" applyFont="1" applyBorder="1"/>
    <xf numFmtId="3" fontId="10" fillId="0" borderId="4" xfId="0" applyNumberFormat="1" applyFont="1" applyBorder="1"/>
    <xf numFmtId="3" fontId="8" fillId="0" borderId="4" xfId="0" applyNumberFormat="1" applyFont="1" applyBorder="1"/>
    <xf numFmtId="0" fontId="9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6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Border="1"/>
    <xf numFmtId="2" fontId="0" fillId="0" borderId="0" xfId="0" applyNumberFormat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5">
    <cellStyle name="Dobro" xfId="1" builtinId="26"/>
    <cellStyle name="Loše" xfId="2" builtinId="27"/>
    <cellStyle name="Neutralno" xfId="3" builtinId="28"/>
    <cellStyle name="Normalno 2" xfId="4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tabSelected="1" zoomScaleNormal="100" workbookViewId="0"/>
  </sheetViews>
  <sheetFormatPr defaultRowHeight="15"/>
  <cols>
    <col min="1" max="1" width="59.5703125" style="2" customWidth="1"/>
    <col min="2" max="2" width="16.42578125" style="2" customWidth="1"/>
    <col min="3" max="3" width="21.7109375" style="2" customWidth="1"/>
    <col min="4" max="4" width="16.5703125" style="2" customWidth="1"/>
    <col min="5" max="5" width="14.85546875" style="2" customWidth="1"/>
    <col min="6" max="6" width="19.85546875" style="2" customWidth="1"/>
    <col min="7" max="7" width="24.140625" style="2" customWidth="1"/>
    <col min="8" max="8" width="15.85546875" style="13" bestFit="1" customWidth="1"/>
    <col min="9" max="9" width="13.85546875" style="13" customWidth="1"/>
    <col min="10" max="10" width="18.28515625" style="13" bestFit="1" customWidth="1"/>
    <col min="11" max="11" width="8.85546875" style="13" customWidth="1"/>
    <col min="12" max="26" width="9.140625" style="13"/>
    <col min="27" max="16384" width="9.140625" style="2"/>
  </cols>
  <sheetData>
    <row r="1" spans="1:31">
      <c r="A1" s="11" t="s">
        <v>77</v>
      </c>
      <c r="B1" s="11" t="s">
        <v>137</v>
      </c>
      <c r="C1" s="12"/>
      <c r="D1" s="13"/>
      <c r="E1" s="13"/>
      <c r="F1" s="13"/>
      <c r="G1" s="13"/>
      <c r="AA1" s="13"/>
      <c r="AB1" s="13"/>
      <c r="AC1" s="13"/>
      <c r="AD1" s="13"/>
      <c r="AE1" s="13"/>
    </row>
    <row r="2" spans="1:31">
      <c r="A2" s="13"/>
      <c r="B2" s="15" t="s">
        <v>158</v>
      </c>
      <c r="C2" s="13"/>
      <c r="D2" s="13"/>
      <c r="E2" s="13"/>
      <c r="F2" s="13"/>
      <c r="G2" s="13"/>
      <c r="AA2" s="13"/>
      <c r="AB2" s="13"/>
      <c r="AC2" s="13"/>
      <c r="AD2" s="13"/>
      <c r="AE2" s="13"/>
    </row>
    <row r="3" spans="1:31" s="10" customFormat="1" ht="15.7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10" customFormat="1" ht="31.5" customHeight="1" thickBot="1">
      <c r="A4" s="9"/>
      <c r="B4" s="9"/>
      <c r="C4" s="9"/>
      <c r="D4" s="9"/>
      <c r="E4" s="9"/>
      <c r="F4" s="106" t="s">
        <v>174</v>
      </c>
      <c r="G4" s="10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45.75" customHeight="1">
      <c r="A5" s="83" t="s">
        <v>2</v>
      </c>
      <c r="B5" s="90" t="s">
        <v>127</v>
      </c>
      <c r="C5" s="90" t="s">
        <v>128</v>
      </c>
      <c r="D5" s="95" t="s">
        <v>44</v>
      </c>
      <c r="E5" s="83" t="s">
        <v>45</v>
      </c>
      <c r="F5" s="96" t="s">
        <v>175</v>
      </c>
      <c r="G5" s="98" t="s">
        <v>176</v>
      </c>
      <c r="K5" s="18"/>
      <c r="L5" s="18"/>
      <c r="M5" s="18"/>
      <c r="AA5" s="13"/>
      <c r="AB5" s="13"/>
      <c r="AC5" s="13"/>
      <c r="AD5" s="13"/>
      <c r="AE5" s="13"/>
    </row>
    <row r="6" spans="1:31" ht="27.75" customHeight="1">
      <c r="A6" s="84" t="s">
        <v>4</v>
      </c>
      <c r="B6" s="84" t="s">
        <v>129</v>
      </c>
      <c r="C6" s="94" t="s">
        <v>130</v>
      </c>
      <c r="D6" s="94" t="s">
        <v>15</v>
      </c>
      <c r="E6" s="94" t="s">
        <v>157</v>
      </c>
      <c r="F6" s="97" t="s">
        <v>131</v>
      </c>
      <c r="G6" s="99" t="s">
        <v>156</v>
      </c>
      <c r="I6" s="31"/>
      <c r="J6" s="31"/>
      <c r="K6" s="18"/>
      <c r="L6" s="32"/>
      <c r="M6" s="18"/>
      <c r="AA6" s="13"/>
      <c r="AB6" s="13"/>
      <c r="AC6" s="13"/>
      <c r="AD6" s="13"/>
      <c r="AE6" s="13"/>
    </row>
    <row r="7" spans="1:31">
      <c r="A7" s="85" t="s">
        <v>179</v>
      </c>
      <c r="B7" s="85">
        <v>135</v>
      </c>
      <c r="C7" s="85">
        <v>135</v>
      </c>
      <c r="D7" s="85">
        <v>135</v>
      </c>
      <c r="E7" s="85">
        <v>0</v>
      </c>
      <c r="F7" s="85">
        <v>0</v>
      </c>
      <c r="G7" s="85">
        <v>0</v>
      </c>
      <c r="K7" s="18"/>
      <c r="L7" s="31"/>
      <c r="M7" s="18"/>
      <c r="N7" s="18"/>
      <c r="AA7" s="13"/>
      <c r="AB7" s="13"/>
      <c r="AC7" s="13"/>
      <c r="AD7" s="13"/>
      <c r="AE7" s="13"/>
    </row>
    <row r="8" spans="1:31">
      <c r="A8" s="85" t="s">
        <v>178</v>
      </c>
      <c r="B8" s="85">
        <v>2</v>
      </c>
      <c r="C8" s="85">
        <v>2</v>
      </c>
      <c r="D8" s="85">
        <v>2</v>
      </c>
      <c r="E8" s="85">
        <v>0</v>
      </c>
      <c r="F8" s="85">
        <v>0</v>
      </c>
      <c r="G8" s="85">
        <v>0</v>
      </c>
      <c r="M8" s="18"/>
      <c r="N8" s="18"/>
      <c r="AA8" s="13"/>
      <c r="AB8" s="13"/>
      <c r="AC8" s="13"/>
      <c r="AD8" s="13"/>
      <c r="AE8" s="13"/>
    </row>
    <row r="9" spans="1:31">
      <c r="A9" s="85" t="s">
        <v>177</v>
      </c>
      <c r="B9" s="85">
        <v>45</v>
      </c>
      <c r="C9" s="85">
        <f>21+24</f>
        <v>45</v>
      </c>
      <c r="D9" s="85">
        <v>45</v>
      </c>
      <c r="E9" s="85">
        <v>0</v>
      </c>
      <c r="F9" s="85">
        <v>0</v>
      </c>
      <c r="G9" s="85">
        <v>1</v>
      </c>
      <c r="M9" s="18"/>
      <c r="N9" s="18"/>
      <c r="AA9" s="13"/>
      <c r="AB9" s="13"/>
      <c r="AC9" s="13"/>
      <c r="AD9" s="13"/>
      <c r="AE9" s="13"/>
    </row>
    <row r="10" spans="1:31">
      <c r="A10" s="85" t="s">
        <v>106</v>
      </c>
      <c r="B10" s="91">
        <f>1463+552</f>
        <v>2015</v>
      </c>
      <c r="C10" s="91">
        <f>1476+569</f>
        <v>2045</v>
      </c>
      <c r="D10" s="91">
        <f>1476+558</f>
        <v>2034</v>
      </c>
      <c r="E10" s="85">
        <v>11</v>
      </c>
      <c r="F10" s="85">
        <v>1</v>
      </c>
      <c r="G10" s="85">
        <v>0</v>
      </c>
      <c r="L10" s="34"/>
      <c r="M10" s="18"/>
      <c r="N10" s="18"/>
      <c r="AA10" s="13"/>
      <c r="AB10" s="13"/>
      <c r="AC10" s="13"/>
      <c r="AD10" s="13"/>
      <c r="AE10" s="13"/>
    </row>
    <row r="11" spans="1:31">
      <c r="A11" s="85" t="s">
        <v>107</v>
      </c>
      <c r="B11" s="91">
        <v>2746</v>
      </c>
      <c r="C11" s="91">
        <v>2803</v>
      </c>
      <c r="D11" s="91">
        <v>2793</v>
      </c>
      <c r="E11" s="85">
        <v>10</v>
      </c>
      <c r="F11" s="85">
        <v>16</v>
      </c>
      <c r="G11" s="85">
        <v>6</v>
      </c>
      <c r="L11" s="34"/>
      <c r="M11" s="18"/>
      <c r="N11" s="18"/>
      <c r="AA11" s="13"/>
      <c r="AB11" s="13"/>
      <c r="AC11" s="13"/>
      <c r="AD11" s="13"/>
      <c r="AE11" s="13"/>
    </row>
    <row r="12" spans="1:31" s="3" customFormat="1">
      <c r="A12" s="85" t="s">
        <v>108</v>
      </c>
      <c r="B12" s="91">
        <v>3220</v>
      </c>
      <c r="C12" s="91">
        <v>3277</v>
      </c>
      <c r="D12" s="91">
        <v>3266</v>
      </c>
      <c r="E12" s="85">
        <v>11</v>
      </c>
      <c r="F12" s="85">
        <v>5</v>
      </c>
      <c r="G12" s="85">
        <v>4</v>
      </c>
      <c r="H12" s="13"/>
      <c r="I12" s="13"/>
      <c r="J12" s="13"/>
      <c r="K12" s="13"/>
      <c r="L12" s="34"/>
      <c r="M12" s="18"/>
      <c r="N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>
      <c r="A13" s="85" t="s">
        <v>109</v>
      </c>
      <c r="B13" s="91">
        <v>1903</v>
      </c>
      <c r="C13" s="91">
        <v>1953</v>
      </c>
      <c r="D13" s="91">
        <v>1941</v>
      </c>
      <c r="E13" s="85">
        <v>12</v>
      </c>
      <c r="F13" s="85">
        <v>15</v>
      </c>
      <c r="G13" s="85">
        <v>6</v>
      </c>
      <c r="L13" s="34"/>
      <c r="M13" s="18"/>
      <c r="N13" s="18"/>
      <c r="AA13" s="13"/>
      <c r="AB13" s="13"/>
      <c r="AC13" s="13"/>
      <c r="AD13" s="13"/>
      <c r="AE13" s="13"/>
    </row>
    <row r="14" spans="1:31">
      <c r="A14" s="85" t="s">
        <v>110</v>
      </c>
      <c r="B14" s="91">
        <v>2474</v>
      </c>
      <c r="C14" s="91">
        <v>2519</v>
      </c>
      <c r="D14" s="91">
        <v>2506</v>
      </c>
      <c r="E14" s="85">
        <v>13</v>
      </c>
      <c r="F14" s="85">
        <v>8</v>
      </c>
      <c r="G14" s="85">
        <v>3</v>
      </c>
      <c r="L14" s="34"/>
      <c r="M14" s="18"/>
      <c r="N14" s="18"/>
      <c r="AA14" s="13"/>
      <c r="AB14" s="13"/>
      <c r="AC14" s="13"/>
      <c r="AD14" s="13"/>
      <c r="AE14" s="13"/>
    </row>
    <row r="15" spans="1:31">
      <c r="A15" s="85" t="s">
        <v>111</v>
      </c>
      <c r="B15" s="91">
        <v>4393</v>
      </c>
      <c r="C15" s="91">
        <v>4532</v>
      </c>
      <c r="D15" s="91">
        <v>4516</v>
      </c>
      <c r="E15" s="85">
        <v>16</v>
      </c>
      <c r="F15" s="85">
        <v>13</v>
      </c>
      <c r="G15" s="85">
        <v>10</v>
      </c>
      <c r="L15" s="34"/>
      <c r="M15" s="18"/>
      <c r="N15" s="18"/>
      <c r="AA15" s="13"/>
      <c r="AB15" s="13"/>
      <c r="AC15" s="13"/>
      <c r="AD15" s="13"/>
      <c r="AE15" s="13"/>
    </row>
    <row r="16" spans="1:31">
      <c r="A16" s="85" t="s">
        <v>112</v>
      </c>
      <c r="B16" s="91">
        <v>3779</v>
      </c>
      <c r="C16" s="91">
        <v>3899</v>
      </c>
      <c r="D16" s="91">
        <v>3877</v>
      </c>
      <c r="E16" s="85">
        <v>22</v>
      </c>
      <c r="F16" s="85">
        <v>16</v>
      </c>
      <c r="G16" s="85">
        <v>8</v>
      </c>
      <c r="L16" s="34"/>
      <c r="M16" s="18"/>
      <c r="N16" s="18"/>
      <c r="AA16" s="13"/>
      <c r="AB16" s="13"/>
      <c r="AC16" s="13"/>
      <c r="AD16" s="13"/>
      <c r="AE16" s="13"/>
    </row>
    <row r="17" spans="1:31">
      <c r="A17" s="85" t="s">
        <v>84</v>
      </c>
      <c r="B17" s="85">
        <f>756+39</f>
        <v>795</v>
      </c>
      <c r="C17" s="85">
        <f>766+39</f>
        <v>805</v>
      </c>
      <c r="D17" s="85">
        <f>764+35</f>
        <v>799</v>
      </c>
      <c r="E17" s="85">
        <v>6</v>
      </c>
      <c r="F17" s="85">
        <v>1</v>
      </c>
      <c r="G17" s="85">
        <v>1</v>
      </c>
      <c r="L17" s="34"/>
      <c r="M17" s="18"/>
      <c r="N17" s="18"/>
      <c r="AA17" s="13"/>
      <c r="AB17" s="13"/>
      <c r="AC17" s="13"/>
      <c r="AD17" s="13"/>
      <c r="AE17" s="13"/>
    </row>
    <row r="18" spans="1:31">
      <c r="A18" s="85" t="s">
        <v>85</v>
      </c>
      <c r="B18" s="85">
        <v>784</v>
      </c>
      <c r="C18" s="85">
        <v>790</v>
      </c>
      <c r="D18" s="85">
        <v>780</v>
      </c>
      <c r="E18" s="85">
        <v>10</v>
      </c>
      <c r="F18" s="85">
        <v>4</v>
      </c>
      <c r="G18" s="85">
        <v>1</v>
      </c>
      <c r="L18" s="34"/>
      <c r="M18" s="18"/>
      <c r="N18" s="18"/>
      <c r="AA18" s="13"/>
      <c r="AB18" s="13"/>
      <c r="AC18" s="13"/>
      <c r="AD18" s="13"/>
      <c r="AE18" s="13"/>
    </row>
    <row r="19" spans="1:31">
      <c r="A19" s="85" t="s">
        <v>87</v>
      </c>
      <c r="B19" s="85">
        <f>940+12</f>
        <v>952</v>
      </c>
      <c r="C19" s="85">
        <f>950+12</f>
        <v>962</v>
      </c>
      <c r="D19" s="85">
        <f>950+10</f>
        <v>960</v>
      </c>
      <c r="E19" s="85">
        <v>2</v>
      </c>
      <c r="F19" s="85">
        <v>1</v>
      </c>
      <c r="G19" s="85">
        <v>0</v>
      </c>
      <c r="L19" s="34"/>
      <c r="M19" s="18"/>
      <c r="N19" s="18"/>
      <c r="AA19" s="13"/>
      <c r="AB19" s="13"/>
      <c r="AC19" s="13"/>
      <c r="AD19" s="13"/>
      <c r="AE19" s="13"/>
    </row>
    <row r="20" spans="1:31">
      <c r="A20" s="85" t="s">
        <v>86</v>
      </c>
      <c r="B20" s="85">
        <v>568</v>
      </c>
      <c r="C20" s="85">
        <v>576</v>
      </c>
      <c r="D20" s="85">
        <v>575</v>
      </c>
      <c r="E20" s="85">
        <v>1</v>
      </c>
      <c r="F20" s="85">
        <v>1</v>
      </c>
      <c r="G20" s="85">
        <v>0</v>
      </c>
      <c r="L20" s="34"/>
      <c r="M20" s="18"/>
      <c r="N20" s="18"/>
      <c r="AA20" s="13"/>
      <c r="AB20" s="13"/>
      <c r="AC20" s="13"/>
      <c r="AD20" s="13"/>
      <c r="AE20" s="13"/>
    </row>
    <row r="21" spans="1:31">
      <c r="A21" s="85" t="s">
        <v>88</v>
      </c>
      <c r="B21" s="85">
        <v>858</v>
      </c>
      <c r="C21" s="85">
        <v>870</v>
      </c>
      <c r="D21" s="85">
        <v>869</v>
      </c>
      <c r="E21" s="85">
        <v>1</v>
      </c>
      <c r="F21" s="85">
        <v>2</v>
      </c>
      <c r="G21" s="85">
        <v>2</v>
      </c>
      <c r="L21" s="34"/>
      <c r="M21" s="18"/>
      <c r="N21" s="18"/>
      <c r="AA21" s="13"/>
      <c r="AB21" s="13"/>
      <c r="AC21" s="13"/>
      <c r="AD21" s="13"/>
      <c r="AE21" s="13"/>
    </row>
    <row r="22" spans="1:31">
      <c r="A22" s="85" t="s">
        <v>89</v>
      </c>
      <c r="B22" s="85">
        <v>252</v>
      </c>
      <c r="C22" s="85">
        <v>253</v>
      </c>
      <c r="D22" s="85">
        <v>249</v>
      </c>
      <c r="E22" s="85">
        <v>4</v>
      </c>
      <c r="F22" s="85">
        <v>0</v>
      </c>
      <c r="G22" s="85">
        <v>0</v>
      </c>
      <c r="L22" s="34"/>
      <c r="M22" s="18"/>
      <c r="N22" s="18"/>
      <c r="AA22" s="13"/>
      <c r="AB22" s="13"/>
      <c r="AC22" s="13"/>
      <c r="AD22" s="13"/>
      <c r="AE22" s="13"/>
    </row>
    <row r="23" spans="1:31">
      <c r="A23" s="86" t="s">
        <v>90</v>
      </c>
      <c r="B23" s="85">
        <v>147</v>
      </c>
      <c r="C23" s="85">
        <v>149</v>
      </c>
      <c r="D23" s="85">
        <v>149</v>
      </c>
      <c r="E23" s="86">
        <v>0</v>
      </c>
      <c r="F23" s="85">
        <v>0</v>
      </c>
      <c r="G23" s="85">
        <v>0</v>
      </c>
      <c r="L23" s="34"/>
      <c r="M23" s="18"/>
      <c r="N23" s="18"/>
      <c r="AA23" s="13"/>
      <c r="AB23" s="13"/>
      <c r="AC23" s="13"/>
      <c r="AD23" s="13"/>
      <c r="AE23" s="13"/>
    </row>
    <row r="24" spans="1:31">
      <c r="A24" s="86" t="s">
        <v>91</v>
      </c>
      <c r="B24" s="85">
        <v>825</v>
      </c>
      <c r="C24" s="85">
        <v>841</v>
      </c>
      <c r="D24" s="85">
        <v>839</v>
      </c>
      <c r="E24" s="86">
        <v>2</v>
      </c>
      <c r="F24" s="85">
        <v>1</v>
      </c>
      <c r="G24" s="85">
        <v>0</v>
      </c>
      <c r="I24" s="81"/>
      <c r="L24" s="34"/>
      <c r="M24" s="18"/>
      <c r="N24" s="18"/>
      <c r="AA24" s="13"/>
      <c r="AB24" s="13"/>
      <c r="AC24" s="13"/>
      <c r="AD24" s="13"/>
      <c r="AE24" s="13"/>
    </row>
    <row r="25" spans="1:31">
      <c r="A25" s="86" t="s">
        <v>99</v>
      </c>
      <c r="B25" s="85">
        <f>395+38</f>
        <v>433</v>
      </c>
      <c r="C25" s="85">
        <f>397+38</f>
        <v>435</v>
      </c>
      <c r="D25" s="85">
        <f>396+38</f>
        <v>434</v>
      </c>
      <c r="E25" s="86">
        <v>1</v>
      </c>
      <c r="F25" s="85">
        <v>0</v>
      </c>
      <c r="G25" s="85">
        <v>1</v>
      </c>
      <c r="L25" s="34"/>
      <c r="M25" s="18"/>
      <c r="N25" s="18"/>
      <c r="AA25" s="13"/>
      <c r="AB25" s="13"/>
      <c r="AC25" s="13"/>
      <c r="AD25" s="13"/>
      <c r="AE25" s="13"/>
    </row>
    <row r="26" spans="1:31" s="10" customFormat="1">
      <c r="A26" s="86" t="s">
        <v>92</v>
      </c>
      <c r="B26" s="85">
        <v>336</v>
      </c>
      <c r="C26" s="85">
        <v>338</v>
      </c>
      <c r="D26" s="85">
        <v>338</v>
      </c>
      <c r="E26" s="86">
        <v>0</v>
      </c>
      <c r="F26" s="85">
        <v>0</v>
      </c>
      <c r="G26" s="85">
        <v>0</v>
      </c>
      <c r="H26" s="13"/>
      <c r="I26" s="13"/>
      <c r="J26" s="13"/>
      <c r="K26" s="13"/>
      <c r="L26" s="34"/>
      <c r="M26" s="18"/>
      <c r="N26" s="1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>
      <c r="A27" s="86" t="s">
        <v>93</v>
      </c>
      <c r="B27" s="91">
        <v>1359</v>
      </c>
      <c r="C27" s="91">
        <v>1380</v>
      </c>
      <c r="D27" s="91">
        <v>1377</v>
      </c>
      <c r="E27" s="86">
        <v>3</v>
      </c>
      <c r="F27" s="85">
        <v>2</v>
      </c>
      <c r="G27" s="85">
        <v>2</v>
      </c>
      <c r="L27" s="34"/>
      <c r="M27" s="18"/>
      <c r="N27" s="18"/>
      <c r="AA27" s="13"/>
      <c r="AB27" s="13"/>
      <c r="AC27" s="13"/>
      <c r="AD27" s="13"/>
      <c r="AE27" s="13"/>
    </row>
    <row r="28" spans="1:31">
      <c r="A28" s="86" t="s">
        <v>94</v>
      </c>
      <c r="B28" s="85">
        <f>556+14</f>
        <v>570</v>
      </c>
      <c r="C28" s="85">
        <f>563+15</f>
        <v>578</v>
      </c>
      <c r="D28" s="85">
        <f>563+12</f>
        <v>575</v>
      </c>
      <c r="E28" s="86">
        <v>3</v>
      </c>
      <c r="F28" s="85">
        <v>0</v>
      </c>
      <c r="G28" s="85">
        <v>0</v>
      </c>
      <c r="L28" s="34"/>
      <c r="M28" s="18"/>
      <c r="N28" s="18"/>
      <c r="AA28" s="13"/>
      <c r="AB28" s="13"/>
      <c r="AC28" s="13"/>
      <c r="AD28" s="13"/>
      <c r="AE28" s="13"/>
    </row>
    <row r="29" spans="1:31">
      <c r="A29" s="86" t="s">
        <v>95</v>
      </c>
      <c r="B29" s="91">
        <v>1480</v>
      </c>
      <c r="C29" s="91">
        <v>1494</v>
      </c>
      <c r="D29" s="91">
        <v>1490</v>
      </c>
      <c r="E29" s="86">
        <v>4</v>
      </c>
      <c r="F29" s="85">
        <v>0</v>
      </c>
      <c r="G29" s="85">
        <v>0</v>
      </c>
      <c r="L29" s="34"/>
      <c r="M29" s="18"/>
      <c r="N29" s="18"/>
      <c r="AA29" s="13"/>
      <c r="AB29" s="13"/>
      <c r="AC29" s="13"/>
      <c r="AD29" s="13"/>
      <c r="AE29" s="13"/>
    </row>
    <row r="30" spans="1:31">
      <c r="A30" s="86" t="s">
        <v>96</v>
      </c>
      <c r="B30" s="85">
        <v>665</v>
      </c>
      <c r="C30" s="85">
        <v>669</v>
      </c>
      <c r="D30" s="85">
        <v>665</v>
      </c>
      <c r="E30" s="86">
        <v>4</v>
      </c>
      <c r="F30" s="85">
        <v>0</v>
      </c>
      <c r="G30" s="85">
        <v>0</v>
      </c>
      <c r="L30" s="34"/>
      <c r="M30" s="18"/>
      <c r="N30" s="18"/>
      <c r="AA30" s="13"/>
      <c r="AB30" s="13"/>
      <c r="AC30" s="13"/>
      <c r="AD30" s="13"/>
      <c r="AE30" s="13"/>
    </row>
    <row r="31" spans="1:31">
      <c r="A31" s="85" t="s">
        <v>97</v>
      </c>
      <c r="B31" s="85">
        <f>54+823</f>
        <v>877</v>
      </c>
      <c r="C31" s="85">
        <f>54+831</f>
        <v>885</v>
      </c>
      <c r="D31" s="85">
        <f>50+831</f>
        <v>881</v>
      </c>
      <c r="E31" s="85">
        <v>4</v>
      </c>
      <c r="F31" s="85">
        <v>2</v>
      </c>
      <c r="G31" s="85">
        <v>1</v>
      </c>
      <c r="L31" s="34"/>
      <c r="M31" s="18"/>
      <c r="N31" s="18"/>
      <c r="AA31" s="13"/>
      <c r="AB31" s="13"/>
      <c r="AC31" s="13"/>
      <c r="AD31" s="13"/>
      <c r="AE31" s="13"/>
    </row>
    <row r="32" spans="1:31">
      <c r="A32" s="85" t="s">
        <v>98</v>
      </c>
      <c r="B32" s="91">
        <v>1521</v>
      </c>
      <c r="C32" s="91">
        <v>1552</v>
      </c>
      <c r="D32" s="91">
        <v>1543</v>
      </c>
      <c r="E32" s="85">
        <v>9</v>
      </c>
      <c r="F32" s="85">
        <v>3</v>
      </c>
      <c r="G32" s="85">
        <v>1</v>
      </c>
      <c r="L32" s="34"/>
      <c r="M32" s="18"/>
      <c r="N32" s="18"/>
      <c r="AA32" s="13"/>
      <c r="AB32" s="13"/>
      <c r="AC32" s="13"/>
      <c r="AD32" s="13"/>
      <c r="AE32" s="13"/>
    </row>
    <row r="33" spans="1:31">
      <c r="A33" s="85" t="s">
        <v>73</v>
      </c>
      <c r="B33" s="85">
        <v>168</v>
      </c>
      <c r="C33" s="85">
        <v>168</v>
      </c>
      <c r="D33" s="85">
        <v>167</v>
      </c>
      <c r="E33" s="85">
        <v>1</v>
      </c>
      <c r="F33" s="85">
        <v>0</v>
      </c>
      <c r="G33" s="85">
        <v>0</v>
      </c>
      <c r="L33" s="34"/>
      <c r="AA33" s="13"/>
      <c r="AB33" s="13"/>
      <c r="AC33" s="13"/>
      <c r="AD33" s="13"/>
      <c r="AE33" s="13"/>
    </row>
    <row r="34" spans="1:31" s="7" customFormat="1">
      <c r="A34" s="87" t="s">
        <v>100</v>
      </c>
      <c r="B34" s="87">
        <v>418</v>
      </c>
      <c r="C34" s="87">
        <v>426</v>
      </c>
      <c r="D34" s="87">
        <v>424</v>
      </c>
      <c r="E34" s="87">
        <v>2</v>
      </c>
      <c r="F34" s="87">
        <v>0</v>
      </c>
      <c r="G34" s="87">
        <v>0</v>
      </c>
      <c r="H34" s="19"/>
      <c r="I34" s="19"/>
      <c r="J34" s="19"/>
      <c r="K34" s="19"/>
      <c r="L34" s="5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31" s="7" customFormat="1">
      <c r="A35" s="87" t="s">
        <v>101</v>
      </c>
      <c r="B35" s="87">
        <v>443</v>
      </c>
      <c r="C35" s="87">
        <v>448</v>
      </c>
      <c r="D35" s="87">
        <v>448</v>
      </c>
      <c r="E35" s="87">
        <v>0</v>
      </c>
      <c r="F35" s="87">
        <v>0</v>
      </c>
      <c r="G35" s="87">
        <v>1</v>
      </c>
      <c r="H35" s="19"/>
      <c r="I35" s="19"/>
      <c r="J35" s="19"/>
      <c r="K35" s="19"/>
      <c r="L35" s="5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31">
      <c r="A36" s="85" t="s">
        <v>102</v>
      </c>
      <c r="B36" s="85">
        <v>723</v>
      </c>
      <c r="C36" s="85">
        <v>729</v>
      </c>
      <c r="D36" s="85">
        <v>728</v>
      </c>
      <c r="E36" s="85">
        <v>1</v>
      </c>
      <c r="F36" s="85">
        <v>2</v>
      </c>
      <c r="G36" s="85">
        <v>0</v>
      </c>
      <c r="H36" s="19"/>
      <c r="L36" s="34"/>
    </row>
    <row r="37" spans="1:31">
      <c r="A37" s="85" t="s">
        <v>103</v>
      </c>
      <c r="B37" s="85">
        <v>397</v>
      </c>
      <c r="C37" s="85">
        <v>399</v>
      </c>
      <c r="D37" s="85">
        <v>399</v>
      </c>
      <c r="E37" s="85">
        <v>0</v>
      </c>
      <c r="F37" s="85">
        <v>0</v>
      </c>
      <c r="G37" s="85">
        <v>0</v>
      </c>
      <c r="H37" s="19"/>
      <c r="L37" s="34"/>
    </row>
    <row r="38" spans="1:31">
      <c r="A38" s="85" t="s">
        <v>104</v>
      </c>
      <c r="B38" s="85">
        <v>400</v>
      </c>
      <c r="C38" s="85">
        <v>402</v>
      </c>
      <c r="D38" s="85">
        <v>400</v>
      </c>
      <c r="E38" s="85">
        <v>2</v>
      </c>
      <c r="F38" s="85">
        <v>0</v>
      </c>
      <c r="G38" s="85">
        <v>1</v>
      </c>
      <c r="H38" s="19"/>
    </row>
    <row r="39" spans="1:31">
      <c r="A39" s="88" t="s">
        <v>105</v>
      </c>
      <c r="B39" s="92">
        <f>1016+53</f>
        <v>1069</v>
      </c>
      <c r="C39" s="92">
        <f>1024+53</f>
        <v>1077</v>
      </c>
      <c r="D39" s="92">
        <f>1024+49</f>
        <v>1073</v>
      </c>
      <c r="E39" s="88">
        <v>4</v>
      </c>
      <c r="F39" s="88">
        <v>0</v>
      </c>
      <c r="G39" s="88">
        <v>5</v>
      </c>
      <c r="H39" s="19"/>
    </row>
    <row r="40" spans="1:31">
      <c r="A40" s="89" t="s">
        <v>78</v>
      </c>
      <c r="B40" s="93">
        <f>SUM(B6:B39)</f>
        <v>36752</v>
      </c>
      <c r="C40" s="93">
        <f>SUM(C7:C39)</f>
        <v>37436</v>
      </c>
      <c r="D40" s="93">
        <f t="shared" ref="D40:G40" si="0">SUM(D7:D39)</f>
        <v>37277</v>
      </c>
      <c r="E40" s="93">
        <f t="shared" si="0"/>
        <v>159</v>
      </c>
      <c r="F40" s="93">
        <f t="shared" si="0"/>
        <v>93</v>
      </c>
      <c r="G40" s="93">
        <f t="shared" si="0"/>
        <v>54</v>
      </c>
    </row>
    <row r="41" spans="1:31">
      <c r="A41" s="19"/>
      <c r="B41" s="19"/>
      <c r="C41" s="19"/>
      <c r="D41" s="22"/>
      <c r="E41" s="22"/>
      <c r="F41" s="22"/>
      <c r="G41" s="19"/>
    </row>
    <row r="42" spans="1:31">
      <c r="A42" s="23" t="s">
        <v>5</v>
      </c>
      <c r="B42" s="23" t="s">
        <v>6</v>
      </c>
      <c r="C42" s="19"/>
      <c r="D42" s="22"/>
      <c r="E42" s="22"/>
      <c r="F42" s="22"/>
      <c r="G42" s="19"/>
    </row>
    <row r="43" spans="1:31">
      <c r="A43" s="24" t="s">
        <v>7</v>
      </c>
      <c r="B43" s="24" t="s">
        <v>8</v>
      </c>
      <c r="C43" s="13"/>
      <c r="D43" s="13"/>
      <c r="E43" s="13"/>
      <c r="F43" s="13"/>
      <c r="G43" s="13"/>
    </row>
    <row r="44" spans="1:31">
      <c r="A44" s="13"/>
      <c r="B44" s="13"/>
      <c r="C44" s="13"/>
      <c r="D44" s="13"/>
      <c r="E44" s="13"/>
      <c r="F44" s="13"/>
      <c r="G44" s="13"/>
    </row>
    <row r="45" spans="1:31">
      <c r="A45" s="13"/>
      <c r="B45" s="13"/>
      <c r="C45" s="13"/>
      <c r="D45" s="13"/>
      <c r="E45" s="13"/>
      <c r="F45" s="13"/>
      <c r="G45" s="13"/>
    </row>
    <row r="46" spans="1:31">
      <c r="A46" s="13"/>
      <c r="B46" s="13"/>
      <c r="C46" s="13"/>
      <c r="D46" s="13"/>
      <c r="E46" s="13"/>
      <c r="F46" s="13"/>
      <c r="G46" s="13"/>
    </row>
    <row r="47" spans="1:31">
      <c r="A47" s="13"/>
      <c r="B47" s="13"/>
      <c r="C47" s="13"/>
      <c r="D47" s="13"/>
      <c r="E47" s="13"/>
      <c r="F47" s="13"/>
      <c r="G47" s="13"/>
    </row>
    <row r="48" spans="1:31">
      <c r="A48" s="13"/>
      <c r="B48" s="13"/>
      <c r="C48" s="13"/>
      <c r="D48" s="13"/>
      <c r="E48" s="13"/>
      <c r="F48" s="13"/>
      <c r="G48" s="13"/>
    </row>
    <row r="49" spans="1:8">
      <c r="A49" s="13"/>
      <c r="B49" s="13"/>
      <c r="C49" s="13"/>
      <c r="D49" s="13"/>
      <c r="E49" s="13"/>
      <c r="F49" s="13"/>
      <c r="G49" s="13"/>
    </row>
    <row r="50" spans="1:8">
      <c r="A50" s="13"/>
      <c r="B50" s="13"/>
      <c r="C50" s="13"/>
      <c r="D50" s="13"/>
      <c r="E50" s="13"/>
      <c r="F50" s="13"/>
      <c r="G50" s="13"/>
    </row>
    <row r="51" spans="1:8">
      <c r="A51" s="13"/>
      <c r="B51" s="13"/>
      <c r="C51" s="13"/>
      <c r="D51" s="13"/>
      <c r="E51" s="13"/>
      <c r="F51" s="13"/>
      <c r="G51" s="13"/>
    </row>
    <row r="52" spans="1:8">
      <c r="A52" s="13"/>
      <c r="B52" s="13"/>
      <c r="C52" s="13"/>
      <c r="D52" s="13"/>
      <c r="E52" s="13"/>
      <c r="F52" s="13"/>
      <c r="G52" s="13"/>
    </row>
    <row r="53" spans="1:8">
      <c r="A53" s="13"/>
      <c r="B53" s="13"/>
      <c r="C53" s="13"/>
      <c r="D53" s="13"/>
      <c r="E53" s="13"/>
      <c r="F53" s="13"/>
      <c r="G53" s="13"/>
    </row>
    <row r="54" spans="1:8">
      <c r="A54" s="13"/>
      <c r="B54" s="13"/>
      <c r="C54" s="13"/>
      <c r="D54" s="13"/>
      <c r="E54" s="13"/>
      <c r="F54" s="13"/>
      <c r="G54" s="13"/>
    </row>
    <row r="60" spans="1:8">
      <c r="A60" s="7"/>
      <c r="B60" s="7"/>
      <c r="C60" s="7"/>
      <c r="D60" s="7"/>
      <c r="E60" s="7"/>
      <c r="F60" s="7"/>
      <c r="G60" s="7"/>
      <c r="H60" s="19"/>
    </row>
    <row r="61" spans="1:8">
      <c r="A61" s="7"/>
      <c r="B61" s="7"/>
      <c r="C61" s="7"/>
      <c r="D61" s="7"/>
      <c r="E61" s="7"/>
      <c r="F61" s="7"/>
      <c r="G61" s="7"/>
      <c r="H61" s="19"/>
    </row>
    <row r="62" spans="1:8">
      <c r="A62" s="25"/>
      <c r="B62" s="26"/>
      <c r="C62" s="26"/>
      <c r="D62" s="26"/>
      <c r="E62" s="7"/>
      <c r="F62" s="7"/>
      <c r="G62" s="7"/>
      <c r="H62" s="19"/>
    </row>
    <row r="63" spans="1:8">
      <c r="A63" s="27"/>
      <c r="B63" s="28"/>
      <c r="C63" s="28"/>
      <c r="D63" s="28"/>
      <c r="E63" s="29"/>
      <c r="F63" s="29"/>
      <c r="G63" s="29"/>
      <c r="H63" s="19"/>
    </row>
    <row r="64" spans="1:8">
      <c r="A64" s="7"/>
      <c r="B64" s="7"/>
      <c r="C64" s="7"/>
      <c r="D64" s="4"/>
      <c r="E64" s="4"/>
      <c r="F64" s="4"/>
      <c r="G64" s="7"/>
      <c r="H64" s="19"/>
    </row>
    <row r="65" spans="1:8">
      <c r="A65" s="5"/>
      <c r="B65" s="5"/>
      <c r="C65" s="7"/>
      <c r="D65" s="4"/>
      <c r="E65" s="4"/>
      <c r="F65" s="4"/>
      <c r="G65" s="7"/>
      <c r="H65" s="19"/>
    </row>
    <row r="66" spans="1:8">
      <c r="A66" s="30"/>
      <c r="B66" s="30"/>
      <c r="C66" s="7"/>
      <c r="D66" s="7"/>
      <c r="E66" s="7"/>
      <c r="F66" s="7"/>
      <c r="G66" s="7"/>
      <c r="H66" s="19"/>
    </row>
    <row r="67" spans="1:8">
      <c r="A67" s="7"/>
      <c r="B67" s="7"/>
      <c r="C67" s="7"/>
      <c r="D67" s="7"/>
      <c r="E67" s="7"/>
      <c r="F67" s="7"/>
      <c r="G67" s="7"/>
      <c r="H67" s="19"/>
    </row>
    <row r="68" spans="1:8">
      <c r="A68" s="8"/>
      <c r="B68" s="7"/>
      <c r="C68" s="7"/>
      <c r="D68" s="7"/>
      <c r="E68" s="7"/>
      <c r="F68" s="7"/>
      <c r="G68" s="7"/>
      <c r="H68" s="19"/>
    </row>
    <row r="69" spans="1:8">
      <c r="A69" s="7"/>
      <c r="B69" s="7"/>
      <c r="C69" s="7"/>
      <c r="D69" s="7"/>
      <c r="E69" s="7"/>
      <c r="F69" s="7"/>
      <c r="G69" s="7"/>
      <c r="H69" s="19"/>
    </row>
  </sheetData>
  <mergeCells count="1">
    <mergeCell ref="F4:G4"/>
  </mergeCells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workbookViewId="0"/>
  </sheetViews>
  <sheetFormatPr defaultRowHeight="15"/>
  <cols>
    <col min="1" max="1" width="23" bestFit="1" customWidth="1"/>
    <col min="3" max="3" width="11.5703125" customWidth="1"/>
    <col min="4" max="4" width="13.28515625" bestFit="1" customWidth="1"/>
    <col min="5" max="5" width="12.42578125" customWidth="1"/>
  </cols>
  <sheetData>
    <row r="1" spans="1:33">
      <c r="A1" s="11" t="s">
        <v>82</v>
      </c>
      <c r="B1" s="12"/>
      <c r="C1" s="80" t="s">
        <v>153</v>
      </c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9" customFormat="1">
      <c r="A2" s="11"/>
      <c r="B2" s="12"/>
      <c r="C2" s="79" t="s">
        <v>154</v>
      </c>
      <c r="D2" s="44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>
      <c r="A4" s="13"/>
      <c r="B4" s="13"/>
      <c r="C4" s="14" t="s">
        <v>0</v>
      </c>
      <c r="D4" s="14" t="s">
        <v>0</v>
      </c>
      <c r="E4" s="35" t="s">
        <v>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>
      <c r="A5" s="14" t="s">
        <v>9</v>
      </c>
      <c r="B5" s="14" t="s">
        <v>10</v>
      </c>
      <c r="C5" s="14" t="s">
        <v>74</v>
      </c>
      <c r="D5" s="14" t="s">
        <v>3</v>
      </c>
      <c r="E5" s="14" t="s">
        <v>11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>
      <c r="A6" s="13"/>
      <c r="B6" s="13"/>
      <c r="C6" s="13"/>
      <c r="E6" s="3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>
      <c r="A7" s="15" t="s">
        <v>12</v>
      </c>
      <c r="B7" s="13"/>
      <c r="C7" s="15" t="s">
        <v>13</v>
      </c>
      <c r="D7" s="15" t="s">
        <v>14</v>
      </c>
      <c r="E7" s="37" t="s">
        <v>15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>
      <c r="A8" s="13"/>
      <c r="B8" s="13"/>
      <c r="C8" s="15" t="s">
        <v>16</v>
      </c>
      <c r="D8" s="15" t="s">
        <v>17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9" customFormat="1">
      <c r="A9" s="13"/>
      <c r="B9" s="13"/>
      <c r="C9" s="15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>
      <c r="A10" s="13" t="s">
        <v>79</v>
      </c>
      <c r="B10" s="13"/>
      <c r="C10" s="38">
        <v>43336</v>
      </c>
      <c r="D10" s="38">
        <v>43980</v>
      </c>
      <c r="E10" s="39">
        <v>43776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>
      <c r="A11" s="13"/>
      <c r="B11" s="13"/>
      <c r="C11" s="13"/>
      <c r="D11" s="13"/>
      <c r="E11" s="40" t="s">
        <v>18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>
      <c r="A13" s="13" t="s">
        <v>19</v>
      </c>
      <c r="B13" s="13"/>
      <c r="C13" s="38">
        <v>44068</v>
      </c>
      <c r="D13" s="38">
        <v>44706</v>
      </c>
      <c r="E13" s="39">
        <v>43515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>
      <c r="A14" s="13"/>
      <c r="B14" s="13"/>
      <c r="C14" s="13"/>
      <c r="D14" s="13"/>
      <c r="E14" s="40" t="s">
        <v>20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>
      <c r="A16" s="13" t="s">
        <v>21</v>
      </c>
      <c r="B16" s="13"/>
      <c r="C16" s="38">
        <v>42694</v>
      </c>
      <c r="D16" s="38">
        <v>43419</v>
      </c>
      <c r="E16" s="39">
        <v>43209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>
      <c r="A17" s="13"/>
      <c r="B17" s="13"/>
      <c r="C17" s="13"/>
      <c r="D17" s="13"/>
      <c r="E17" s="40" t="s">
        <v>22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>
      <c r="A19" s="13" t="s">
        <v>80</v>
      </c>
      <c r="B19" s="13"/>
      <c r="C19" s="38">
        <v>40641</v>
      </c>
      <c r="D19" s="38">
        <v>41321</v>
      </c>
      <c r="E19" s="39">
        <v>41163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>
      <c r="A20" s="13"/>
      <c r="B20" s="13"/>
      <c r="C20" s="13"/>
      <c r="D20" s="13"/>
      <c r="E20" s="40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>
      <c r="A22" s="13" t="s">
        <v>81</v>
      </c>
      <c r="B22" s="13"/>
      <c r="C22" s="38">
        <v>41091</v>
      </c>
      <c r="D22" s="38">
        <v>41803</v>
      </c>
      <c r="E22" s="39">
        <v>41641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>
      <c r="A23" s="13"/>
      <c r="B23" s="13"/>
      <c r="C23" s="13"/>
      <c r="D23" s="13"/>
      <c r="E23" s="40" t="s">
        <v>24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>
      <c r="A25" s="13" t="s">
        <v>25</v>
      </c>
      <c r="B25" s="13"/>
      <c r="C25" s="38">
        <v>39428</v>
      </c>
      <c r="D25" s="38">
        <v>40123</v>
      </c>
      <c r="E25" s="39">
        <v>39966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>
      <c r="A26" s="13"/>
      <c r="B26" s="13"/>
      <c r="C26" s="13"/>
      <c r="D26" s="13"/>
      <c r="E26" s="40" t="s">
        <v>26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>
      <c r="A28" s="13" t="s">
        <v>27</v>
      </c>
      <c r="B28" s="13"/>
      <c r="C28" s="38">
        <v>39132</v>
      </c>
      <c r="D28" s="38">
        <v>39788</v>
      </c>
      <c r="E28" s="39">
        <v>39631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>
      <c r="A29" s="13"/>
      <c r="B29" s="13"/>
      <c r="C29" s="13"/>
      <c r="D29" s="13"/>
      <c r="E29" s="39" t="s">
        <v>62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>
      <c r="A31" s="12" t="s">
        <v>28</v>
      </c>
      <c r="B31" s="13"/>
      <c r="C31" s="38">
        <v>36866</v>
      </c>
      <c r="D31" s="38">
        <v>37428</v>
      </c>
      <c r="E31" s="39">
        <v>37252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>
      <c r="A32" s="13"/>
      <c r="B32" s="12"/>
      <c r="C32" s="13"/>
      <c r="D32" s="13"/>
      <c r="E32" s="40" t="s">
        <v>60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>
      <c r="A34" s="13" t="s">
        <v>59</v>
      </c>
      <c r="B34" s="13"/>
      <c r="C34" s="41">
        <v>37128</v>
      </c>
      <c r="D34" s="38">
        <v>37699</v>
      </c>
      <c r="E34" s="39">
        <v>37518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>
      <c r="A35" s="13"/>
      <c r="B35" s="13"/>
      <c r="C35" s="13"/>
      <c r="D35" s="13"/>
      <c r="E35" s="40" t="s">
        <v>61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9" customFormat="1">
      <c r="A36" s="13"/>
      <c r="B36" s="42"/>
      <c r="C36" s="20"/>
      <c r="D36" s="20"/>
      <c r="E36" s="74"/>
      <c r="F36" s="20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9" customFormat="1">
      <c r="A37" s="13" t="s">
        <v>63</v>
      </c>
      <c r="B37" s="20"/>
      <c r="C37" s="75">
        <v>36104</v>
      </c>
      <c r="D37" s="75">
        <v>36733</v>
      </c>
      <c r="E37" s="75">
        <v>36584</v>
      </c>
      <c r="F37" s="2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9" customFormat="1">
      <c r="A38" s="13"/>
      <c r="B38" s="42"/>
      <c r="C38" s="42"/>
      <c r="D38" s="42"/>
      <c r="E38" s="43" t="s">
        <v>126</v>
      </c>
      <c r="F38" s="2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9" customFormat="1">
      <c r="A39" s="13"/>
      <c r="B39" s="42"/>
      <c r="C39" s="42"/>
      <c r="D39" s="42"/>
      <c r="E39" s="43"/>
      <c r="F39" s="2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9" customFormat="1">
      <c r="A40" s="14" t="s">
        <v>132</v>
      </c>
      <c r="B40" s="42"/>
      <c r="C40" s="21">
        <v>36752</v>
      </c>
      <c r="D40" s="21">
        <v>37436</v>
      </c>
      <c r="E40" s="21">
        <v>37277</v>
      </c>
      <c r="F40" s="4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9" customFormat="1">
      <c r="A41" s="13"/>
      <c r="B41" s="42"/>
      <c r="C41" s="42"/>
      <c r="D41" s="21"/>
      <c r="E41" s="43" t="s">
        <v>183</v>
      </c>
      <c r="F41" s="4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9" customFormat="1">
      <c r="A42" s="13"/>
      <c r="B42" s="42"/>
      <c r="C42" s="42"/>
      <c r="D42" s="42"/>
      <c r="E42" s="74"/>
      <c r="F42" s="4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9" customFormat="1">
      <c r="A43" s="12" t="s">
        <v>5</v>
      </c>
      <c r="B43" s="13"/>
      <c r="C43" s="12" t="s">
        <v>6</v>
      </c>
      <c r="D43" s="13"/>
      <c r="E43" s="4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>
      <c r="A44" s="44" t="s">
        <v>7</v>
      </c>
      <c r="B44" s="13"/>
      <c r="C44" s="44" t="s">
        <v>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>
      <c r="A45" s="12" t="s">
        <v>75</v>
      </c>
      <c r="B45" s="12" t="s">
        <v>76</v>
      </c>
      <c r="C45" s="45" t="s">
        <v>159</v>
      </c>
      <c r="D45" s="4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>
      <c r="A46" s="44" t="s">
        <v>7</v>
      </c>
      <c r="B46" s="12" t="s">
        <v>76</v>
      </c>
      <c r="C46" s="44" t="s">
        <v>160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7"/>
  <sheetViews>
    <sheetView workbookViewId="0"/>
  </sheetViews>
  <sheetFormatPr defaultRowHeight="15"/>
  <cols>
    <col min="1" max="1" width="15.5703125" customWidth="1"/>
    <col min="2" max="2" width="10.85546875" bestFit="1" customWidth="1"/>
    <col min="11" max="11" width="11.28515625" customWidth="1"/>
  </cols>
  <sheetData>
    <row r="1" spans="1:35">
      <c r="A1" s="11" t="s">
        <v>83</v>
      </c>
      <c r="B1" s="80" t="s">
        <v>152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>
      <c r="A3" s="14" t="s">
        <v>29</v>
      </c>
      <c r="B3" s="14" t="s">
        <v>30</v>
      </c>
      <c r="C3" s="14" t="s">
        <v>31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>
      <c r="A4" s="15" t="s">
        <v>12</v>
      </c>
      <c r="B4" s="15" t="s">
        <v>14</v>
      </c>
      <c r="C4" s="15" t="s">
        <v>32</v>
      </c>
      <c r="D4" s="13"/>
      <c r="E4" s="13"/>
      <c r="F4" s="13"/>
      <c r="G4" s="13"/>
      <c r="H4" s="13"/>
      <c r="I4" s="13"/>
      <c r="J4" s="13"/>
      <c r="K4" s="15" t="s">
        <v>33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>
      <c r="A5" s="13"/>
      <c r="B5" s="13"/>
      <c r="C5" s="103">
        <v>0</v>
      </c>
      <c r="D5" s="103">
        <v>1</v>
      </c>
      <c r="E5" s="103">
        <v>2</v>
      </c>
      <c r="F5" s="103">
        <v>3</v>
      </c>
      <c r="G5" s="103">
        <v>4</v>
      </c>
      <c r="H5" s="103">
        <v>5</v>
      </c>
      <c r="I5" s="103">
        <v>6</v>
      </c>
      <c r="J5" s="103" t="s">
        <v>180</v>
      </c>
      <c r="K5" s="14" t="s">
        <v>125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>
      <c r="A6" s="13" t="s">
        <v>34</v>
      </c>
      <c r="B6" s="38">
        <v>43336</v>
      </c>
      <c r="C6" s="38">
        <v>20821</v>
      </c>
      <c r="D6" s="38">
        <v>14615</v>
      </c>
      <c r="E6" s="38">
        <v>5341</v>
      </c>
      <c r="F6" s="38">
        <v>1556</v>
      </c>
      <c r="G6" s="13">
        <v>514</v>
      </c>
      <c r="H6" s="13">
        <v>234</v>
      </c>
      <c r="I6" s="13">
        <v>119</v>
      </c>
      <c r="J6" s="13">
        <v>136</v>
      </c>
      <c r="K6" s="13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>
      <c r="A7" s="13"/>
      <c r="B7" s="47">
        <v>1</v>
      </c>
      <c r="C7" s="13">
        <v>48.05</v>
      </c>
      <c r="D7" s="13">
        <v>33.72</v>
      </c>
      <c r="E7" s="13">
        <v>12.32</v>
      </c>
      <c r="F7" s="13">
        <v>3.59</v>
      </c>
      <c r="G7" s="13">
        <v>1.19</v>
      </c>
      <c r="H7" s="13">
        <v>0.54</v>
      </c>
      <c r="I7" s="13">
        <v>0.27</v>
      </c>
      <c r="J7" s="13">
        <v>0.31</v>
      </c>
      <c r="K7" s="48"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>
      <c r="A8" s="13" t="s">
        <v>19</v>
      </c>
      <c r="B8" s="38">
        <v>44068</v>
      </c>
      <c r="C8" s="38">
        <v>21147</v>
      </c>
      <c r="D8" s="38">
        <v>14843</v>
      </c>
      <c r="E8" s="38">
        <v>5517</v>
      </c>
      <c r="F8" s="38">
        <v>1582</v>
      </c>
      <c r="G8" s="13">
        <v>505</v>
      </c>
      <c r="H8" s="13">
        <v>217</v>
      </c>
      <c r="I8" s="13">
        <v>119</v>
      </c>
      <c r="J8" s="13">
        <v>138</v>
      </c>
      <c r="K8" s="13"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>
      <c r="A9" s="13"/>
      <c r="B9" s="47">
        <v>1</v>
      </c>
      <c r="C9" s="13">
        <v>47.99</v>
      </c>
      <c r="D9" s="13">
        <v>33.68</v>
      </c>
      <c r="E9" s="13">
        <v>12.52</v>
      </c>
      <c r="F9" s="13">
        <v>3.59</v>
      </c>
      <c r="G9" s="13">
        <v>1.1499999999999999</v>
      </c>
      <c r="H9" s="13">
        <v>0.49</v>
      </c>
      <c r="I9" s="13">
        <v>0.27</v>
      </c>
      <c r="J9" s="13">
        <v>0.31</v>
      </c>
      <c r="K9" s="48"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>
      <c r="A10" s="13" t="s">
        <v>21</v>
      </c>
      <c r="B10" s="38">
        <v>42694</v>
      </c>
      <c r="C10" s="38">
        <v>21001</v>
      </c>
      <c r="D10" s="38">
        <v>14202</v>
      </c>
      <c r="E10" s="38">
        <v>5060</v>
      </c>
      <c r="F10" s="38">
        <v>1448</v>
      </c>
      <c r="G10" s="13">
        <v>520</v>
      </c>
      <c r="H10" s="13">
        <v>213</v>
      </c>
      <c r="I10" s="13">
        <v>121</v>
      </c>
      <c r="J10" s="13">
        <v>129</v>
      </c>
      <c r="K10" s="13"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>
      <c r="A11" s="13"/>
      <c r="B11" s="47">
        <v>1</v>
      </c>
      <c r="C11" s="13">
        <v>49.2</v>
      </c>
      <c r="D11" s="13">
        <v>33.26</v>
      </c>
      <c r="E11" s="13">
        <v>11.85</v>
      </c>
      <c r="F11" s="13">
        <v>3.39</v>
      </c>
      <c r="G11" s="13">
        <v>1.22</v>
      </c>
      <c r="H11" s="13">
        <v>0.5</v>
      </c>
      <c r="I11" s="13">
        <v>0.28000000000000003</v>
      </c>
      <c r="J11" s="13">
        <v>0.3</v>
      </c>
      <c r="K11" s="48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>
      <c r="A12" s="13" t="s">
        <v>35</v>
      </c>
      <c r="B12" s="38">
        <v>40641</v>
      </c>
      <c r="C12" s="38">
        <v>20656</v>
      </c>
      <c r="D12" s="38">
        <v>13172</v>
      </c>
      <c r="E12" s="38">
        <v>4535</v>
      </c>
      <c r="F12" s="38">
        <v>1361</v>
      </c>
      <c r="G12" s="13">
        <v>479</v>
      </c>
      <c r="H12" s="13">
        <v>194</v>
      </c>
      <c r="I12" s="13">
        <v>110</v>
      </c>
      <c r="J12" s="13">
        <v>134</v>
      </c>
      <c r="K12" s="13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>
      <c r="A13" s="13"/>
      <c r="B13" s="47">
        <v>1</v>
      </c>
      <c r="C13" s="13">
        <v>50.82</v>
      </c>
      <c r="D13" s="13">
        <v>32.409999999999997</v>
      </c>
      <c r="E13" s="13">
        <v>11.16</v>
      </c>
      <c r="F13" s="13">
        <v>3.35</v>
      </c>
      <c r="G13" s="13">
        <v>1.18</v>
      </c>
      <c r="H13" s="13">
        <v>0.48</v>
      </c>
      <c r="I13" s="13">
        <v>0.27</v>
      </c>
      <c r="J13" s="13">
        <v>0.33</v>
      </c>
      <c r="K13" s="48">
        <v>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>
      <c r="A14" s="13" t="s">
        <v>36</v>
      </c>
      <c r="B14" s="38">
        <v>41091</v>
      </c>
      <c r="C14" s="38">
        <v>20852</v>
      </c>
      <c r="D14" s="38">
        <v>13322</v>
      </c>
      <c r="E14" s="38">
        <v>4659</v>
      </c>
      <c r="F14" s="38">
        <v>1337</v>
      </c>
      <c r="G14" s="13">
        <v>447</v>
      </c>
      <c r="H14" s="13">
        <v>191</v>
      </c>
      <c r="I14" s="13">
        <v>118</v>
      </c>
      <c r="J14" s="13">
        <v>165</v>
      </c>
      <c r="K14" s="13"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>
      <c r="A15" s="13"/>
      <c r="B15" s="47">
        <v>1</v>
      </c>
      <c r="C15" s="13">
        <v>50.74</v>
      </c>
      <c r="D15" s="13">
        <v>32.42</v>
      </c>
      <c r="E15" s="13">
        <v>11.34</v>
      </c>
      <c r="F15" s="13">
        <v>3.25</v>
      </c>
      <c r="G15" s="13">
        <v>1.0900000000000001</v>
      </c>
      <c r="H15" s="13">
        <v>0.46</v>
      </c>
      <c r="I15" s="13">
        <v>0.28999999999999998</v>
      </c>
      <c r="J15" s="13">
        <v>0.4</v>
      </c>
      <c r="K15" s="48"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>
      <c r="A16" s="13" t="s">
        <v>25</v>
      </c>
      <c r="B16" s="38">
        <v>39428</v>
      </c>
      <c r="C16" s="38">
        <v>20123</v>
      </c>
      <c r="D16" s="38">
        <v>12721</v>
      </c>
      <c r="E16" s="38">
        <v>4418</v>
      </c>
      <c r="F16" s="38">
        <v>1269</v>
      </c>
      <c r="G16" s="13">
        <v>433</v>
      </c>
      <c r="H16" s="13">
        <v>212</v>
      </c>
      <c r="I16" s="13">
        <v>108</v>
      </c>
      <c r="J16" s="13">
        <v>144</v>
      </c>
      <c r="K16" s="13"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>
      <c r="A17" s="13"/>
      <c r="B17" s="47">
        <v>1</v>
      </c>
      <c r="C17" s="13">
        <v>51.04</v>
      </c>
      <c r="D17" s="13">
        <v>32.26</v>
      </c>
      <c r="E17" s="13">
        <v>11.21</v>
      </c>
      <c r="F17" s="13">
        <v>3.22</v>
      </c>
      <c r="G17" s="13">
        <v>1.1000000000000001</v>
      </c>
      <c r="H17" s="13">
        <v>0.54</v>
      </c>
      <c r="I17" s="13">
        <v>0.27</v>
      </c>
      <c r="J17" s="13">
        <v>0.36</v>
      </c>
      <c r="K17" s="48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>
      <c r="A18" s="13" t="s">
        <v>27</v>
      </c>
      <c r="B18" s="38">
        <v>39132</v>
      </c>
      <c r="C18" s="38">
        <v>19325</v>
      </c>
      <c r="D18" s="38">
        <v>12879</v>
      </c>
      <c r="E18" s="38">
        <v>4640</v>
      </c>
      <c r="F18" s="38">
        <v>1338</v>
      </c>
      <c r="G18" s="13">
        <v>457</v>
      </c>
      <c r="H18" s="13">
        <v>213</v>
      </c>
      <c r="I18" s="13">
        <v>102</v>
      </c>
      <c r="J18" s="13">
        <v>178</v>
      </c>
      <c r="K18" s="13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>
      <c r="A19" s="13"/>
      <c r="B19" s="47">
        <v>1</v>
      </c>
      <c r="C19" s="13">
        <v>49.39</v>
      </c>
      <c r="D19" s="13">
        <v>32.909999999999997</v>
      </c>
      <c r="E19" s="13">
        <v>11.86</v>
      </c>
      <c r="F19" s="13">
        <v>3.42</v>
      </c>
      <c r="G19" s="13">
        <v>1.17</v>
      </c>
      <c r="H19" s="13">
        <v>0.54</v>
      </c>
      <c r="I19" s="13">
        <v>0.26</v>
      </c>
      <c r="J19" s="13">
        <v>0.45</v>
      </c>
      <c r="K19" s="48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>
      <c r="A20" s="13" t="s">
        <v>28</v>
      </c>
      <c r="B20" s="38">
        <v>36866</v>
      </c>
      <c r="C20" s="38">
        <v>18073</v>
      </c>
      <c r="D20" s="38">
        <v>12273</v>
      </c>
      <c r="E20" s="38">
        <v>4437</v>
      </c>
      <c r="F20" s="38">
        <v>1196</v>
      </c>
      <c r="G20" s="13">
        <v>406</v>
      </c>
      <c r="H20" s="13">
        <v>205</v>
      </c>
      <c r="I20" s="13">
        <v>106</v>
      </c>
      <c r="J20" s="13">
        <v>170</v>
      </c>
      <c r="K20" s="13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>
      <c r="A21" s="13"/>
      <c r="B21" s="47">
        <v>1</v>
      </c>
      <c r="C21" s="13">
        <v>49.02</v>
      </c>
      <c r="D21" s="13">
        <v>33.29</v>
      </c>
      <c r="E21" s="13">
        <v>12.04</v>
      </c>
      <c r="F21" s="13">
        <v>3.24</v>
      </c>
      <c r="G21" s="13">
        <v>1.1000000000000001</v>
      </c>
      <c r="H21" s="13">
        <v>0.56000000000000005</v>
      </c>
      <c r="I21" s="13">
        <v>0.28999999999999998</v>
      </c>
      <c r="J21" s="13">
        <v>0.46</v>
      </c>
      <c r="K21" s="48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>
      <c r="A22" s="13" t="s">
        <v>59</v>
      </c>
      <c r="B22" s="38">
        <v>37128</v>
      </c>
      <c r="C22" s="38">
        <v>18562</v>
      </c>
      <c r="D22" s="38">
        <v>11871</v>
      </c>
      <c r="E22" s="38">
        <v>4510</v>
      </c>
      <c r="F22" s="38">
        <v>1274</v>
      </c>
      <c r="G22" s="38">
        <v>444</v>
      </c>
      <c r="H22" s="38">
        <v>198</v>
      </c>
      <c r="I22" s="38">
        <v>110</v>
      </c>
      <c r="J22" s="38">
        <v>159</v>
      </c>
      <c r="K22" s="38"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>
      <c r="A23" s="13"/>
      <c r="B23" s="47">
        <v>1</v>
      </c>
      <c r="C23" s="48">
        <v>49.99</v>
      </c>
      <c r="D23" s="48">
        <v>31.97</v>
      </c>
      <c r="E23" s="48">
        <v>12.147166558931264</v>
      </c>
      <c r="F23" s="48">
        <v>3.4313725490196081</v>
      </c>
      <c r="G23" s="48">
        <v>1.1958629605688429</v>
      </c>
      <c r="H23" s="48">
        <v>0.53329023917259211</v>
      </c>
      <c r="I23" s="48">
        <v>0.29627235509588451</v>
      </c>
      <c r="J23" s="48">
        <v>0.42824822236586946</v>
      </c>
      <c r="K23" s="48">
        <v>0</v>
      </c>
      <c r="L23" s="4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>
      <c r="A24" s="13" t="s">
        <v>63</v>
      </c>
      <c r="B24" s="75">
        <v>36104</v>
      </c>
      <c r="C24" s="75">
        <v>11393</v>
      </c>
      <c r="D24" s="75">
        <v>11832</v>
      </c>
      <c r="E24" s="75">
        <v>4596</v>
      </c>
      <c r="F24" s="75">
        <v>1319</v>
      </c>
      <c r="G24" s="42">
        <v>486</v>
      </c>
      <c r="H24" s="42">
        <v>203</v>
      </c>
      <c r="I24" s="42">
        <v>115</v>
      </c>
      <c r="J24" s="42">
        <v>181</v>
      </c>
      <c r="K24" s="75">
        <v>5979</v>
      </c>
      <c r="L24" s="13"/>
      <c r="M24" s="3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>
      <c r="A25" s="14"/>
      <c r="B25" s="54">
        <v>1</v>
      </c>
      <c r="C25" s="65">
        <v>31.556060270330157</v>
      </c>
      <c r="D25" s="65">
        <v>32.77199202304454</v>
      </c>
      <c r="E25" s="65">
        <v>12.72989142477288</v>
      </c>
      <c r="F25" s="65">
        <v>3.6533348105473076</v>
      </c>
      <c r="G25" s="65">
        <v>1.3461112342122756</v>
      </c>
      <c r="H25" s="65">
        <v>0.56226456902282296</v>
      </c>
      <c r="I25" s="65">
        <v>0.31852426323953026</v>
      </c>
      <c r="J25" s="65">
        <v>0.50132949257699977</v>
      </c>
      <c r="K25" s="65">
        <v>16.560491912253489</v>
      </c>
      <c r="L25" s="4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9" customFormat="1">
      <c r="A26" s="14" t="s">
        <v>132</v>
      </c>
      <c r="B26" s="21">
        <v>36752</v>
      </c>
      <c r="C26" s="21">
        <v>14649</v>
      </c>
      <c r="D26" s="21">
        <v>12753</v>
      </c>
      <c r="E26" s="21">
        <v>5164</v>
      </c>
      <c r="F26" s="21">
        <v>1492</v>
      </c>
      <c r="G26" s="21">
        <v>496</v>
      </c>
      <c r="H26" s="21">
        <v>221</v>
      </c>
      <c r="I26" s="21">
        <v>121</v>
      </c>
      <c r="J26" s="21">
        <v>184</v>
      </c>
      <c r="K26" s="21">
        <v>1672</v>
      </c>
      <c r="L26" s="8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9" customFormat="1">
      <c r="A27" s="14"/>
      <c r="B27" s="49">
        <v>1</v>
      </c>
      <c r="C27" s="50">
        <f>C26/36752*100</f>
        <v>39.859055289508056</v>
      </c>
      <c r="D27" s="50">
        <f>D26*100/36752</f>
        <v>34.700152372659993</v>
      </c>
      <c r="E27" s="50">
        <f>E26/36752*100</f>
        <v>14.050936003482803</v>
      </c>
      <c r="F27" s="50">
        <f>F26/B26*100</f>
        <v>4.0596430126251626</v>
      </c>
      <c r="G27" s="50">
        <f>G26/B26*100</f>
        <v>1.3495864170657379</v>
      </c>
      <c r="H27" s="50">
        <f>H26/B26*100</f>
        <v>0.60132781889420983</v>
      </c>
      <c r="I27" s="50">
        <f>I26/B26*100</f>
        <v>0.32923378319547236</v>
      </c>
      <c r="J27" s="50">
        <f>J26/B26*100</f>
        <v>0.50065302568567693</v>
      </c>
      <c r="K27" s="50">
        <f>K26/B26*100</f>
        <v>4.5494122768828911</v>
      </c>
      <c r="L27" s="105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>
      <c r="A28" s="1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>
      <c r="A29" s="23" t="s">
        <v>5</v>
      </c>
      <c r="B29" s="23" t="s">
        <v>6</v>
      </c>
      <c r="C29" s="19"/>
      <c r="D29" s="22"/>
      <c r="E29" s="22"/>
      <c r="F29" s="2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>
      <c r="A30" s="24" t="s">
        <v>7</v>
      </c>
      <c r="B30" s="24" t="s">
        <v>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>
      <c r="A31" s="4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1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>
      <c r="A32" s="4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1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>
      <c r="A33" s="42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1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5"/>
  <sheetViews>
    <sheetView workbookViewId="0"/>
  </sheetViews>
  <sheetFormatPr defaultRowHeight="15"/>
  <cols>
    <col min="1" max="1" width="15.140625" customWidth="1"/>
    <col min="11" max="11" width="14.7109375" bestFit="1" customWidth="1"/>
  </cols>
  <sheetData>
    <row r="1" spans="1:31">
      <c r="A1" s="11" t="s">
        <v>113</v>
      </c>
      <c r="B1" s="80" t="s">
        <v>161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9" customFormat="1">
      <c r="A2" s="11"/>
      <c r="B2" s="79" t="s">
        <v>151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>
      <c r="A3" s="5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>
      <c r="A4" s="14" t="s">
        <v>37</v>
      </c>
      <c r="B4" s="14" t="s">
        <v>30</v>
      </c>
      <c r="C4" s="14" t="s">
        <v>162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>
      <c r="A5" s="15" t="s">
        <v>12</v>
      </c>
      <c r="B5" s="15" t="s">
        <v>14</v>
      </c>
      <c r="C5" s="15" t="s">
        <v>163</v>
      </c>
      <c r="D5" s="13"/>
      <c r="E5" s="13"/>
      <c r="F5" s="13"/>
      <c r="G5" s="13"/>
      <c r="H5" s="13"/>
      <c r="I5" s="13"/>
      <c r="J5" s="13"/>
      <c r="K5" s="71" t="s">
        <v>33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>
      <c r="A6" s="13"/>
      <c r="B6" s="13"/>
      <c r="C6" s="103">
        <v>0</v>
      </c>
      <c r="D6" s="103">
        <v>1</v>
      </c>
      <c r="E6" s="103">
        <v>2</v>
      </c>
      <c r="F6" s="103">
        <v>3</v>
      </c>
      <c r="G6" s="103">
        <v>4</v>
      </c>
      <c r="H6" s="103">
        <v>5</v>
      </c>
      <c r="I6" s="103">
        <v>6</v>
      </c>
      <c r="J6" s="103" t="s">
        <v>180</v>
      </c>
      <c r="K6" s="102" t="s">
        <v>56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>
      <c r="A7" s="13" t="s">
        <v>34</v>
      </c>
      <c r="B7" s="38">
        <v>43336</v>
      </c>
      <c r="C7" s="38">
        <v>35329</v>
      </c>
      <c r="D7" s="38">
        <v>6221</v>
      </c>
      <c r="E7" s="38">
        <v>1347</v>
      </c>
      <c r="F7" s="13">
        <v>320</v>
      </c>
      <c r="G7" s="13">
        <v>75</v>
      </c>
      <c r="H7" s="13">
        <v>21</v>
      </c>
      <c r="I7" s="13">
        <v>14</v>
      </c>
      <c r="J7" s="13">
        <v>9</v>
      </c>
      <c r="K7" s="13"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>
      <c r="A8" s="13"/>
      <c r="B8" s="47">
        <v>1</v>
      </c>
      <c r="C8" s="13">
        <v>81.52</v>
      </c>
      <c r="D8" s="13">
        <v>14.36</v>
      </c>
      <c r="E8" s="13">
        <v>3.1</v>
      </c>
      <c r="F8" s="13">
        <v>0.74</v>
      </c>
      <c r="G8" s="13">
        <v>0.17</v>
      </c>
      <c r="H8" s="13">
        <v>0.05</v>
      </c>
      <c r="I8" s="13">
        <v>0.03</v>
      </c>
      <c r="J8" s="13">
        <v>0.02</v>
      </c>
      <c r="K8" s="48"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>
      <c r="A9" s="13" t="s">
        <v>19</v>
      </c>
      <c r="B9" s="38">
        <v>44068</v>
      </c>
      <c r="C9" s="38">
        <v>36471</v>
      </c>
      <c r="D9" s="38">
        <v>5887</v>
      </c>
      <c r="E9" s="38">
        <v>1276</v>
      </c>
      <c r="F9" s="13">
        <v>306</v>
      </c>
      <c r="G9" s="13">
        <v>79</v>
      </c>
      <c r="H9" s="13">
        <v>29</v>
      </c>
      <c r="I9" s="13">
        <v>6</v>
      </c>
      <c r="J9" s="13">
        <v>14</v>
      </c>
      <c r="K9" s="13"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>
      <c r="A10" s="13"/>
      <c r="B10" s="47">
        <v>1</v>
      </c>
      <c r="C10" s="13">
        <v>82.76</v>
      </c>
      <c r="D10" s="13">
        <v>13.36</v>
      </c>
      <c r="E10" s="13">
        <v>2.9</v>
      </c>
      <c r="F10" s="13">
        <v>0.69</v>
      </c>
      <c r="G10" s="13">
        <v>0.18</v>
      </c>
      <c r="H10" s="13">
        <v>7.0000000000000007E-2</v>
      </c>
      <c r="I10" s="13">
        <v>0.01</v>
      </c>
      <c r="J10" s="13">
        <v>0.03</v>
      </c>
      <c r="K10" s="48"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>
      <c r="A11" s="13" t="s">
        <v>21</v>
      </c>
      <c r="B11" s="38">
        <v>42694</v>
      </c>
      <c r="C11" s="38">
        <v>35525</v>
      </c>
      <c r="D11" s="38">
        <v>5572</v>
      </c>
      <c r="E11" s="38">
        <v>1217</v>
      </c>
      <c r="F11" s="13">
        <v>271</v>
      </c>
      <c r="G11" s="13">
        <v>61</v>
      </c>
      <c r="H11" s="13">
        <v>29</v>
      </c>
      <c r="I11" s="13">
        <v>8</v>
      </c>
      <c r="J11" s="13">
        <v>11</v>
      </c>
      <c r="K11" s="13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>
      <c r="A12" s="13"/>
      <c r="B12" s="47">
        <v>1</v>
      </c>
      <c r="C12" s="13">
        <v>83.22</v>
      </c>
      <c r="D12" s="13">
        <v>13.05</v>
      </c>
      <c r="E12" s="13">
        <v>2.85</v>
      </c>
      <c r="F12" s="13">
        <v>0.63</v>
      </c>
      <c r="G12" s="13">
        <v>0.14000000000000001</v>
      </c>
      <c r="H12" s="13">
        <v>0.06</v>
      </c>
      <c r="I12" s="13">
        <v>0.02</v>
      </c>
      <c r="J12" s="13">
        <v>0.03</v>
      </c>
      <c r="K12" s="48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>
      <c r="A13" s="13" t="s">
        <v>35</v>
      </c>
      <c r="B13" s="38">
        <v>40641</v>
      </c>
      <c r="C13" s="38">
        <v>33506</v>
      </c>
      <c r="D13" s="38">
        <v>5528</v>
      </c>
      <c r="E13" s="38">
        <v>1221</v>
      </c>
      <c r="F13" s="13">
        <v>256</v>
      </c>
      <c r="G13" s="13">
        <v>83</v>
      </c>
      <c r="H13" s="13">
        <v>26</v>
      </c>
      <c r="I13" s="13">
        <v>9</v>
      </c>
      <c r="J13" s="13">
        <v>12</v>
      </c>
      <c r="K13" s="13">
        <v>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>
      <c r="A14" s="13"/>
      <c r="B14" s="47">
        <v>1</v>
      </c>
      <c r="C14" s="13">
        <v>82.44</v>
      </c>
      <c r="D14" s="13">
        <v>13.61</v>
      </c>
      <c r="E14" s="13">
        <v>3.01</v>
      </c>
      <c r="F14" s="13">
        <v>0.63</v>
      </c>
      <c r="G14" s="13">
        <v>0.2</v>
      </c>
      <c r="H14" s="13">
        <v>0.06</v>
      </c>
      <c r="I14" s="13">
        <v>0.02</v>
      </c>
      <c r="J14" s="13">
        <v>0.03</v>
      </c>
      <c r="K14" s="48"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>
      <c r="A15" s="13" t="s">
        <v>36</v>
      </c>
      <c r="B15" s="38">
        <v>41091</v>
      </c>
      <c r="C15" s="38">
        <v>33890</v>
      </c>
      <c r="D15" s="38">
        <v>5601</v>
      </c>
      <c r="E15" s="38">
        <v>1222</v>
      </c>
      <c r="F15" s="13">
        <v>271</v>
      </c>
      <c r="G15" s="13">
        <v>64</v>
      </c>
      <c r="H15" s="13">
        <v>19</v>
      </c>
      <c r="I15" s="13">
        <v>11</v>
      </c>
      <c r="J15" s="13">
        <v>13</v>
      </c>
      <c r="K15" s="13"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>
      <c r="A16" s="13"/>
      <c r="B16" s="47">
        <v>1</v>
      </c>
      <c r="C16" s="13">
        <v>82.47</v>
      </c>
      <c r="D16" s="13">
        <v>13.63</v>
      </c>
      <c r="E16" s="13">
        <v>2.97</v>
      </c>
      <c r="F16" s="13">
        <v>0.66</v>
      </c>
      <c r="G16" s="13">
        <v>0.16</v>
      </c>
      <c r="H16" s="13">
        <v>0.05</v>
      </c>
      <c r="I16" s="13">
        <v>0.03</v>
      </c>
      <c r="J16" s="13">
        <v>0.03</v>
      </c>
      <c r="K16" s="48"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>
      <c r="A17" s="13" t="s">
        <v>25</v>
      </c>
      <c r="B17" s="38">
        <v>39428</v>
      </c>
      <c r="C17" s="38">
        <v>32500</v>
      </c>
      <c r="D17" s="38">
        <v>5398</v>
      </c>
      <c r="E17" s="38">
        <v>1168</v>
      </c>
      <c r="F17" s="13">
        <v>237</v>
      </c>
      <c r="G17" s="13">
        <v>81</v>
      </c>
      <c r="H17" s="13">
        <v>27</v>
      </c>
      <c r="I17" s="13">
        <v>5</v>
      </c>
      <c r="J17" s="13">
        <v>12</v>
      </c>
      <c r="K17" s="13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>
      <c r="A18" s="13"/>
      <c r="B18" s="47">
        <v>1</v>
      </c>
      <c r="C18" s="13">
        <v>82.43</v>
      </c>
      <c r="D18" s="13">
        <v>13.69</v>
      </c>
      <c r="E18" s="13">
        <v>2.96</v>
      </c>
      <c r="F18" s="13">
        <v>0.6</v>
      </c>
      <c r="G18" s="13">
        <v>0.21</v>
      </c>
      <c r="H18" s="13">
        <v>7.0000000000000007E-2</v>
      </c>
      <c r="I18" s="13">
        <v>0.01</v>
      </c>
      <c r="J18" s="13">
        <v>0.03</v>
      </c>
      <c r="K18" s="48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>
      <c r="A19" s="13" t="s">
        <v>27</v>
      </c>
      <c r="B19" s="38">
        <v>39132</v>
      </c>
      <c r="C19" s="38">
        <v>32237</v>
      </c>
      <c r="D19" s="38">
        <v>5308</v>
      </c>
      <c r="E19" s="38">
        <v>1187</v>
      </c>
      <c r="F19" s="13">
        <v>286</v>
      </c>
      <c r="G19" s="13">
        <v>62</v>
      </c>
      <c r="H19" s="13">
        <v>23</v>
      </c>
      <c r="I19" s="13">
        <v>10</v>
      </c>
      <c r="J19" s="13">
        <v>19</v>
      </c>
      <c r="K19" s="13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>
      <c r="A20" s="13"/>
      <c r="B20" s="47">
        <v>1</v>
      </c>
      <c r="C20" s="13">
        <v>82.37</v>
      </c>
      <c r="D20" s="13">
        <v>13.57</v>
      </c>
      <c r="E20" s="13">
        <v>3.03</v>
      </c>
      <c r="F20" s="13">
        <v>0.73</v>
      </c>
      <c r="G20" s="13">
        <v>0.16</v>
      </c>
      <c r="H20" s="13">
        <v>0.06</v>
      </c>
      <c r="I20" s="13">
        <v>0.03</v>
      </c>
      <c r="J20" s="13">
        <v>0.05</v>
      </c>
      <c r="K20" s="48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>
      <c r="A21" s="13" t="s">
        <v>28</v>
      </c>
      <c r="B21" s="38">
        <v>36866</v>
      </c>
      <c r="C21" s="38">
        <v>30335</v>
      </c>
      <c r="D21" s="38">
        <v>5035</v>
      </c>
      <c r="E21" s="38">
        <v>1095</v>
      </c>
      <c r="F21" s="13">
        <v>296</v>
      </c>
      <c r="G21" s="13">
        <v>64</v>
      </c>
      <c r="H21" s="13">
        <v>23</v>
      </c>
      <c r="I21" s="13">
        <v>8</v>
      </c>
      <c r="J21" s="13">
        <v>10</v>
      </c>
      <c r="K21" s="13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>
      <c r="A22" s="13"/>
      <c r="B22" s="47">
        <v>1</v>
      </c>
      <c r="C22" s="13">
        <v>82.28</v>
      </c>
      <c r="D22" s="13">
        <v>13.66</v>
      </c>
      <c r="E22" s="13">
        <v>2.97</v>
      </c>
      <c r="F22" s="13">
        <v>0.8</v>
      </c>
      <c r="G22" s="13">
        <v>0.17</v>
      </c>
      <c r="H22" s="13">
        <v>0.06</v>
      </c>
      <c r="I22" s="13">
        <v>0.02</v>
      </c>
      <c r="J22" s="13">
        <v>0.03</v>
      </c>
      <c r="K22" s="48"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>
      <c r="A23" s="13" t="s">
        <v>59</v>
      </c>
      <c r="B23" s="38">
        <v>37128</v>
      </c>
      <c r="C23" s="53">
        <v>30700</v>
      </c>
      <c r="D23" s="53">
        <v>4963</v>
      </c>
      <c r="E23" s="53">
        <v>1088</v>
      </c>
      <c r="F23" s="53">
        <v>277</v>
      </c>
      <c r="G23" s="53">
        <v>63</v>
      </c>
      <c r="H23" s="53">
        <v>21</v>
      </c>
      <c r="I23" s="53">
        <v>5</v>
      </c>
      <c r="J23" s="53">
        <v>11</v>
      </c>
      <c r="K23" s="53">
        <v>0</v>
      </c>
      <c r="L23" s="1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>
      <c r="A24" s="13"/>
      <c r="B24" s="54">
        <v>1</v>
      </c>
      <c r="C24" s="55">
        <v>82.686920922215037</v>
      </c>
      <c r="D24" s="55">
        <v>13.37</v>
      </c>
      <c r="E24" s="55">
        <v>2.9304029304029302</v>
      </c>
      <c r="F24" s="55">
        <v>0.74606765783236373</v>
      </c>
      <c r="G24" s="55">
        <v>0.16968325791855204</v>
      </c>
      <c r="H24" s="55">
        <v>5.6561085972850679E-2</v>
      </c>
      <c r="I24" s="55">
        <v>1.3466925231631115E-2</v>
      </c>
      <c r="J24" s="55">
        <v>2.962723550958845E-2</v>
      </c>
      <c r="K24" s="55">
        <v>0</v>
      </c>
      <c r="L24" s="55"/>
      <c r="M24" s="4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>
      <c r="A25" s="13" t="s">
        <v>63</v>
      </c>
      <c r="B25" s="75">
        <v>36104</v>
      </c>
      <c r="C25" s="75">
        <v>20190</v>
      </c>
      <c r="D25" s="75">
        <v>4851</v>
      </c>
      <c r="E25" s="75">
        <v>1135</v>
      </c>
      <c r="F25" s="42">
        <v>291</v>
      </c>
      <c r="G25" s="42">
        <v>59</v>
      </c>
      <c r="H25" s="42">
        <v>21</v>
      </c>
      <c r="I25" s="42">
        <v>6</v>
      </c>
      <c r="J25" s="42">
        <v>42</v>
      </c>
      <c r="K25" s="75">
        <v>9509</v>
      </c>
      <c r="L25" s="53"/>
      <c r="M25" s="7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>
      <c r="A26" s="13"/>
      <c r="B26" s="54">
        <v>1</v>
      </c>
      <c r="C26" s="55">
        <v>55.92178152005318</v>
      </c>
      <c r="D26" s="55">
        <v>13.436184356304009</v>
      </c>
      <c r="E26" s="55">
        <v>3.1436959893640593</v>
      </c>
      <c r="F26" s="55">
        <v>0.80600487480611571</v>
      </c>
      <c r="G26" s="55">
        <v>0.16341679592288944</v>
      </c>
      <c r="H26" s="55">
        <v>5.8165300243740302E-2</v>
      </c>
      <c r="I26" s="55">
        <v>1.661865721249723E-2</v>
      </c>
      <c r="J26" s="55">
        <v>0.1163306004874806</v>
      </c>
      <c r="K26" s="55">
        <v>26.342760588349353</v>
      </c>
      <c r="L26" s="55"/>
      <c r="M26" s="4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3"/>
      <c r="AA26" s="13"/>
      <c r="AB26" s="13"/>
      <c r="AC26" s="13"/>
      <c r="AD26" s="13"/>
      <c r="AE26" s="13"/>
    </row>
    <row r="27" spans="1:31">
      <c r="A27" s="14" t="s">
        <v>132</v>
      </c>
      <c r="B27" s="21">
        <v>36752</v>
      </c>
      <c r="C27" s="21">
        <v>27262</v>
      </c>
      <c r="D27" s="21">
        <v>5092</v>
      </c>
      <c r="E27" s="21">
        <v>1188</v>
      </c>
      <c r="F27" s="21">
        <v>324</v>
      </c>
      <c r="G27" s="21">
        <v>71</v>
      </c>
      <c r="H27" s="21">
        <v>18</v>
      </c>
      <c r="I27" s="21">
        <v>11</v>
      </c>
      <c r="J27" s="21">
        <v>19</v>
      </c>
      <c r="K27" s="21">
        <v>2767</v>
      </c>
      <c r="L27" s="53"/>
      <c r="M27" s="18"/>
      <c r="N27" s="18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3"/>
      <c r="AA27" s="13"/>
      <c r="AB27" s="13"/>
      <c r="AC27" s="13"/>
      <c r="AD27" s="13"/>
      <c r="AE27" s="13"/>
    </row>
    <row r="28" spans="1:31" s="9" customFormat="1">
      <c r="A28" s="13"/>
      <c r="B28" s="49">
        <v>1</v>
      </c>
      <c r="C28" s="56">
        <f>C27/B27*100</f>
        <v>74.178276012189812</v>
      </c>
      <c r="D28" s="56">
        <f>D27/B27*100</f>
        <v>13.855028297779711</v>
      </c>
      <c r="E28" s="56">
        <f>E27/B27*100</f>
        <v>3.2324771441010016</v>
      </c>
      <c r="F28" s="56">
        <f>F27/B27*100</f>
        <v>0.88158467566390941</v>
      </c>
      <c r="G28" s="56">
        <f>G27/B27*100</f>
        <v>0.19318676534610363</v>
      </c>
      <c r="H28" s="56">
        <f>H27/B27*100</f>
        <v>4.8976926425772747E-2</v>
      </c>
      <c r="I28" s="56">
        <f>I27/B27*100</f>
        <v>2.9930343926861124E-2</v>
      </c>
      <c r="J28" s="56">
        <f>J27/B27*100</f>
        <v>5.1697866782760123E-2</v>
      </c>
      <c r="K28" s="56">
        <f>K27/B27*100</f>
        <v>7.528841967784067</v>
      </c>
      <c r="L28" s="55"/>
      <c r="M28" s="18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3"/>
      <c r="AA28" s="13"/>
      <c r="AB28" s="13"/>
      <c r="AC28" s="13"/>
      <c r="AD28" s="13"/>
      <c r="AE28" s="13"/>
    </row>
    <row r="29" spans="1:31" s="9" customFormat="1">
      <c r="A29" s="13"/>
      <c r="B29" s="4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3"/>
      <c r="AA29" s="13"/>
      <c r="AB29" s="13"/>
      <c r="AC29" s="13"/>
      <c r="AD29" s="13"/>
      <c r="AE29" s="13"/>
    </row>
    <row r="30" spans="1:31">
      <c r="A30" s="23" t="s">
        <v>5</v>
      </c>
      <c r="B30" s="23" t="s">
        <v>6</v>
      </c>
      <c r="C30" s="19"/>
      <c r="D30" s="22"/>
      <c r="E30" s="22"/>
      <c r="F30" s="22"/>
      <c r="G30" s="31"/>
      <c r="H30" s="31"/>
      <c r="I30" s="31"/>
      <c r="J30" s="31"/>
      <c r="K30" s="31"/>
      <c r="L30" s="31"/>
      <c r="M30" s="31"/>
      <c r="N30" s="51"/>
      <c r="O30" s="51"/>
      <c r="P30" s="51"/>
      <c r="Q30" s="51"/>
      <c r="R30" s="51"/>
      <c r="S30" s="51"/>
      <c r="T30" s="51"/>
      <c r="U30" s="51"/>
      <c r="V30" s="51"/>
      <c r="W30" s="18"/>
      <c r="X30" s="18"/>
      <c r="Y30" s="18"/>
      <c r="Z30" s="42"/>
      <c r="AA30" s="13"/>
      <c r="AB30" s="13"/>
      <c r="AC30" s="13"/>
      <c r="AD30" s="13"/>
      <c r="AE30" s="13"/>
    </row>
    <row r="31" spans="1:31">
      <c r="A31" s="24" t="s">
        <v>7</v>
      </c>
      <c r="B31" s="24" t="s">
        <v>8</v>
      </c>
      <c r="C31" s="13"/>
      <c r="D31" s="13"/>
      <c r="E31" s="13"/>
      <c r="F31" s="13"/>
      <c r="G31" s="51"/>
      <c r="H31" s="51"/>
      <c r="I31" s="51"/>
      <c r="J31" s="51"/>
      <c r="K31" s="51"/>
      <c r="L31" s="51"/>
      <c r="M31" s="5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42"/>
      <c r="AA31" s="13"/>
      <c r="AB31" s="13"/>
      <c r="AC31" s="13"/>
      <c r="AD31" s="13"/>
      <c r="AE31" s="13"/>
    </row>
    <row r="32" spans="1:31">
      <c r="A32" s="13"/>
      <c r="B32" s="1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3"/>
      <c r="AA32" s="13"/>
      <c r="AB32" s="13"/>
      <c r="AC32" s="13"/>
      <c r="AD32" s="13"/>
      <c r="AE32" s="13"/>
    </row>
    <row r="33" spans="1:3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zoomScaleNormal="100" workbookViewId="0"/>
  </sheetViews>
  <sheetFormatPr defaultRowHeight="15"/>
  <cols>
    <col min="1" max="1" width="15.28515625" customWidth="1"/>
    <col min="2" max="2" width="21.7109375" customWidth="1"/>
    <col min="3" max="3" width="10.7109375" customWidth="1"/>
    <col min="4" max="4" width="11.42578125" bestFit="1" customWidth="1"/>
    <col min="5" max="5" width="11.28515625" customWidth="1"/>
    <col min="6" max="6" width="10.42578125" bestFit="1" customWidth="1"/>
    <col min="7" max="7" width="12.85546875" customWidth="1"/>
  </cols>
  <sheetData>
    <row r="1" spans="1:36">
      <c r="A1" s="11" t="s">
        <v>114</v>
      </c>
      <c r="B1" s="11" t="s">
        <v>149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>
      <c r="A2" s="13"/>
      <c r="B2" s="15" t="s">
        <v>150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s="9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>
      <c r="A4" s="14" t="s">
        <v>38</v>
      </c>
      <c r="B4" s="14" t="s">
        <v>39</v>
      </c>
      <c r="C4" s="14" t="s">
        <v>0</v>
      </c>
      <c r="D4" s="13"/>
      <c r="E4" s="14" t="s">
        <v>40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>
      <c r="A5" s="13"/>
      <c r="B5" s="14" t="s">
        <v>41</v>
      </c>
      <c r="C5" s="14" t="s">
        <v>42</v>
      </c>
      <c r="D5" s="14" t="s">
        <v>43</v>
      </c>
      <c r="E5" s="14" t="s">
        <v>44</v>
      </c>
      <c r="F5" s="14" t="s">
        <v>43</v>
      </c>
      <c r="G5" s="14" t="s">
        <v>45</v>
      </c>
      <c r="H5" s="14" t="s">
        <v>43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9" customFormat="1">
      <c r="A6" s="13"/>
      <c r="B6" s="14"/>
      <c r="C6" s="14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>
      <c r="A7" s="13"/>
      <c r="B7" s="15" t="s">
        <v>46</v>
      </c>
      <c r="C7" s="15" t="s">
        <v>13</v>
      </c>
      <c r="D7" s="13"/>
      <c r="E7" s="15" t="s">
        <v>47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>
      <c r="A8" s="15" t="s">
        <v>48</v>
      </c>
      <c r="B8" s="15" t="s">
        <v>167</v>
      </c>
      <c r="C8" s="15" t="s">
        <v>49</v>
      </c>
      <c r="D8" s="15" t="s">
        <v>43</v>
      </c>
      <c r="E8" s="15" t="s">
        <v>15</v>
      </c>
      <c r="F8" s="15" t="s">
        <v>43</v>
      </c>
      <c r="G8" s="15" t="s">
        <v>157</v>
      </c>
      <c r="H8" s="15" t="s">
        <v>43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9" customFormat="1">
      <c r="A9" s="15"/>
      <c r="B9" s="15"/>
      <c r="C9" s="15"/>
      <c r="D9" s="15"/>
      <c r="E9" s="15"/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>
      <c r="A10" s="13" t="s">
        <v>34</v>
      </c>
      <c r="B10" s="13" t="s">
        <v>115</v>
      </c>
      <c r="C10" s="38">
        <v>42711</v>
      </c>
      <c r="D10" s="13">
        <v>98.56</v>
      </c>
      <c r="E10" s="38">
        <v>42528</v>
      </c>
      <c r="F10" s="13">
        <v>97.15</v>
      </c>
      <c r="G10" s="13">
        <v>183</v>
      </c>
      <c r="H10" s="13">
        <v>89.71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>
      <c r="A11" s="13"/>
      <c r="B11" s="13" t="s">
        <v>116</v>
      </c>
      <c r="C11" s="13">
        <v>606</v>
      </c>
      <c r="D11" s="13">
        <v>1.4</v>
      </c>
      <c r="E11" s="38">
        <v>1192</v>
      </c>
      <c r="F11" s="13">
        <v>2.72</v>
      </c>
      <c r="G11" s="13">
        <v>20</v>
      </c>
      <c r="H11" s="13">
        <v>9.8000000000000007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>
      <c r="A12" s="13"/>
      <c r="B12" s="13" t="s">
        <v>117</v>
      </c>
      <c r="C12" s="13">
        <v>19</v>
      </c>
      <c r="D12" s="13">
        <v>0.04</v>
      </c>
      <c r="E12" s="13">
        <v>56</v>
      </c>
      <c r="F12" s="13">
        <v>0.13</v>
      </c>
      <c r="G12" s="13">
        <v>1</v>
      </c>
      <c r="H12" s="13">
        <v>0.49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>
      <c r="A13" s="13"/>
      <c r="B13" s="13" t="s">
        <v>119</v>
      </c>
      <c r="C13" s="38">
        <v>43336</v>
      </c>
      <c r="D13" s="13">
        <v>100</v>
      </c>
      <c r="E13" s="38">
        <v>43776</v>
      </c>
      <c r="F13" s="13">
        <v>100</v>
      </c>
      <c r="G13" s="13">
        <v>204</v>
      </c>
      <c r="H13" s="13">
        <v>100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>
      <c r="A14" s="13" t="s">
        <v>19</v>
      </c>
      <c r="B14" s="13" t="s">
        <v>115</v>
      </c>
      <c r="C14" s="38">
        <v>43450</v>
      </c>
      <c r="D14" s="13">
        <v>98.6</v>
      </c>
      <c r="E14" s="38">
        <v>43283</v>
      </c>
      <c r="F14" s="13">
        <v>97.24</v>
      </c>
      <c r="G14" s="13">
        <v>167</v>
      </c>
      <c r="H14" s="13">
        <v>87.43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>
      <c r="A15" s="13"/>
      <c r="B15" s="13" t="s">
        <v>120</v>
      </c>
      <c r="C15" s="13">
        <v>599</v>
      </c>
      <c r="D15" s="13">
        <v>1.36</v>
      </c>
      <c r="E15" s="38">
        <v>1176</v>
      </c>
      <c r="F15" s="13">
        <v>2.64</v>
      </c>
      <c r="G15" s="13">
        <v>22</v>
      </c>
      <c r="H15" s="13">
        <v>11.52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 s="13"/>
      <c r="B16" s="13" t="s">
        <v>121</v>
      </c>
      <c r="C16" s="13">
        <v>18</v>
      </c>
      <c r="D16" s="13">
        <v>0.04</v>
      </c>
      <c r="E16" s="13">
        <v>52</v>
      </c>
      <c r="F16" s="13">
        <v>0.12</v>
      </c>
      <c r="G16" s="13">
        <v>2</v>
      </c>
      <c r="H16" s="13">
        <v>1.05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 s="13"/>
      <c r="B17" s="13" t="s">
        <v>118</v>
      </c>
      <c r="C17" s="13">
        <v>1</v>
      </c>
      <c r="D17" s="13">
        <v>0</v>
      </c>
      <c r="E17" s="13">
        <v>4</v>
      </c>
      <c r="F17" s="13">
        <v>0.01</v>
      </c>
      <c r="G17" s="13">
        <v>0</v>
      </c>
      <c r="H17" s="13"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13"/>
      <c r="B18" s="13" t="s">
        <v>122</v>
      </c>
      <c r="C18" s="38">
        <v>44068</v>
      </c>
      <c r="D18" s="13">
        <v>100</v>
      </c>
      <c r="E18" s="38">
        <v>44515</v>
      </c>
      <c r="F18" s="13">
        <v>100</v>
      </c>
      <c r="G18" s="13">
        <v>191</v>
      </c>
      <c r="H18" s="13">
        <v>100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13" t="s">
        <v>21</v>
      </c>
      <c r="B19" s="13" t="s">
        <v>115</v>
      </c>
      <c r="C19" s="38">
        <v>42001</v>
      </c>
      <c r="D19" s="13">
        <v>98.4</v>
      </c>
      <c r="E19" s="38">
        <v>41822</v>
      </c>
      <c r="F19" s="13">
        <v>96.7</v>
      </c>
      <c r="G19" s="13">
        <v>179</v>
      </c>
      <c r="H19" s="13">
        <v>85.3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13"/>
      <c r="B20" s="13" t="s">
        <v>116</v>
      </c>
      <c r="C20" s="13">
        <v>663</v>
      </c>
      <c r="D20" s="13">
        <v>1.55</v>
      </c>
      <c r="E20" s="38">
        <v>1302</v>
      </c>
      <c r="F20" s="13">
        <v>3</v>
      </c>
      <c r="G20" s="13">
        <v>24</v>
      </c>
      <c r="H20" s="13">
        <v>11.4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13"/>
      <c r="B21" s="13" t="s">
        <v>117</v>
      </c>
      <c r="C21" s="13">
        <v>28</v>
      </c>
      <c r="D21" s="13">
        <v>7.0000000000000007E-2</v>
      </c>
      <c r="E21" s="13">
        <v>80</v>
      </c>
      <c r="F21" s="13">
        <v>0.2</v>
      </c>
      <c r="G21" s="13">
        <v>4</v>
      </c>
      <c r="H21" s="13">
        <v>1.9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>
      <c r="A22" s="13"/>
      <c r="B22" s="13" t="s">
        <v>118</v>
      </c>
      <c r="C22" s="13">
        <v>2</v>
      </c>
      <c r="D22" s="13">
        <v>0</v>
      </c>
      <c r="E22" s="13">
        <v>5</v>
      </c>
      <c r="F22" s="13">
        <v>0.1</v>
      </c>
      <c r="G22" s="13">
        <v>3</v>
      </c>
      <c r="H22" s="13">
        <v>1.4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13"/>
      <c r="B23" s="13" t="s">
        <v>119</v>
      </c>
      <c r="C23" s="38">
        <v>42694</v>
      </c>
      <c r="D23" s="13">
        <v>100</v>
      </c>
      <c r="E23" s="38">
        <v>43209</v>
      </c>
      <c r="F23" s="13">
        <v>100</v>
      </c>
      <c r="G23" s="13">
        <v>210</v>
      </c>
      <c r="H23" s="13">
        <v>100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13" t="s">
        <v>35</v>
      </c>
      <c r="B24" s="13" t="s">
        <v>115</v>
      </c>
      <c r="C24" s="38">
        <v>39987</v>
      </c>
      <c r="D24" s="13">
        <v>98.39</v>
      </c>
      <c r="E24" s="38">
        <v>39847</v>
      </c>
      <c r="F24" s="13">
        <v>96.8</v>
      </c>
      <c r="G24" s="13">
        <v>140</v>
      </c>
      <c r="H24" s="13">
        <v>88.61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13"/>
      <c r="B25" s="13" t="s">
        <v>116</v>
      </c>
      <c r="C25" s="13">
        <v>629</v>
      </c>
      <c r="D25" s="13">
        <v>1.55</v>
      </c>
      <c r="E25" s="38">
        <v>1241</v>
      </c>
      <c r="F25" s="13">
        <v>3.02</v>
      </c>
      <c r="G25" s="13">
        <v>17</v>
      </c>
      <c r="H25" s="13">
        <v>10.76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13"/>
      <c r="B26" s="13" t="s">
        <v>117</v>
      </c>
      <c r="C26" s="13">
        <v>24</v>
      </c>
      <c r="D26" s="13">
        <v>0.06</v>
      </c>
      <c r="E26" s="13">
        <v>71</v>
      </c>
      <c r="F26" s="13">
        <v>0.17</v>
      </c>
      <c r="G26" s="13">
        <v>1</v>
      </c>
      <c r="H26" s="13">
        <v>0.63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13"/>
      <c r="B27" s="13" t="s">
        <v>118</v>
      </c>
      <c r="C27" s="13">
        <v>1</v>
      </c>
      <c r="D27" s="13">
        <v>0</v>
      </c>
      <c r="E27" s="13">
        <v>4</v>
      </c>
      <c r="F27" s="13">
        <v>0.01</v>
      </c>
      <c r="G27" s="13">
        <v>0</v>
      </c>
      <c r="H27" s="13"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13"/>
      <c r="B28" s="13" t="s">
        <v>119</v>
      </c>
      <c r="C28" s="38">
        <v>40641</v>
      </c>
      <c r="D28" s="13">
        <v>100</v>
      </c>
      <c r="E28" s="38">
        <v>41163</v>
      </c>
      <c r="F28" s="13">
        <v>100</v>
      </c>
      <c r="G28" s="13">
        <v>158</v>
      </c>
      <c r="H28" s="13">
        <v>100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13" t="s">
        <v>36</v>
      </c>
      <c r="B30" s="13" t="s">
        <v>115</v>
      </c>
      <c r="C30" s="38">
        <v>40393</v>
      </c>
      <c r="D30" s="13">
        <v>98.3</v>
      </c>
      <c r="E30" s="38">
        <v>40246</v>
      </c>
      <c r="F30" s="13">
        <v>96.65</v>
      </c>
      <c r="G30" s="13">
        <v>147</v>
      </c>
      <c r="H30" s="13">
        <v>90.74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13"/>
      <c r="B31" s="13" t="s">
        <v>116</v>
      </c>
      <c r="C31" s="13">
        <v>684</v>
      </c>
      <c r="D31" s="13">
        <v>1.67</v>
      </c>
      <c r="E31" s="38">
        <v>1354</v>
      </c>
      <c r="F31" s="13">
        <v>3.25</v>
      </c>
      <c r="G31" s="13">
        <v>14</v>
      </c>
      <c r="H31" s="13">
        <v>8.64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13"/>
      <c r="B32" s="13" t="s">
        <v>117</v>
      </c>
      <c r="C32" s="13">
        <v>14</v>
      </c>
      <c r="D32" s="13">
        <v>0.03</v>
      </c>
      <c r="E32" s="13">
        <v>41</v>
      </c>
      <c r="F32" s="13">
        <v>0.1</v>
      </c>
      <c r="G32" s="13">
        <v>1</v>
      </c>
      <c r="H32" s="13">
        <v>0.62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13"/>
      <c r="B33" s="13" t="s">
        <v>118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13"/>
      <c r="B34" s="13" t="s">
        <v>119</v>
      </c>
      <c r="C34" s="38">
        <v>41091</v>
      </c>
      <c r="D34" s="13">
        <v>100</v>
      </c>
      <c r="E34" s="38">
        <v>41641</v>
      </c>
      <c r="F34" s="13">
        <v>100</v>
      </c>
      <c r="G34" s="13">
        <v>162</v>
      </c>
      <c r="H34" s="13">
        <v>100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3" t="s">
        <v>25</v>
      </c>
      <c r="B36" s="13" t="s">
        <v>115</v>
      </c>
      <c r="C36" s="38">
        <v>38740</v>
      </c>
      <c r="D36" s="13">
        <v>98.26</v>
      </c>
      <c r="E36" s="38">
        <v>38600</v>
      </c>
      <c r="F36" s="13">
        <v>96.58</v>
      </c>
      <c r="G36" s="13">
        <v>140</v>
      </c>
      <c r="H36" s="13">
        <v>89.17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3"/>
      <c r="B37" s="13" t="s">
        <v>116</v>
      </c>
      <c r="C37" s="13">
        <v>681</v>
      </c>
      <c r="D37" s="13">
        <v>1.73</v>
      </c>
      <c r="E37" s="38">
        <v>1345</v>
      </c>
      <c r="F37" s="13">
        <v>3.37</v>
      </c>
      <c r="G37" s="13">
        <v>17</v>
      </c>
      <c r="H37" s="13">
        <v>10.83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3"/>
      <c r="B38" s="13" t="s">
        <v>117</v>
      </c>
      <c r="C38" s="13">
        <v>7</v>
      </c>
      <c r="D38" s="13">
        <v>0.02</v>
      </c>
      <c r="E38" s="13">
        <v>21</v>
      </c>
      <c r="F38" s="13">
        <v>0.05</v>
      </c>
      <c r="G38" s="13">
        <v>0</v>
      </c>
      <c r="H38" s="13"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3"/>
      <c r="B39" s="13" t="s">
        <v>119</v>
      </c>
      <c r="C39" s="38">
        <v>39428</v>
      </c>
      <c r="D39" s="13">
        <v>100</v>
      </c>
      <c r="E39" s="38">
        <v>39966</v>
      </c>
      <c r="F39" s="13">
        <v>100</v>
      </c>
      <c r="G39" s="13">
        <v>157</v>
      </c>
      <c r="H39" s="13">
        <v>100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3" t="s">
        <v>27</v>
      </c>
      <c r="B41" s="13" t="s">
        <v>115</v>
      </c>
      <c r="C41" s="38">
        <v>38485</v>
      </c>
      <c r="D41" s="13">
        <v>98.35</v>
      </c>
      <c r="E41" s="38">
        <v>38341</v>
      </c>
      <c r="F41" s="13">
        <v>96.74</v>
      </c>
      <c r="G41" s="13">
        <v>144</v>
      </c>
      <c r="H41" s="13">
        <v>91.77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3"/>
      <c r="B42" s="13" t="s">
        <v>116</v>
      </c>
      <c r="C42" s="13">
        <v>638</v>
      </c>
      <c r="D42" s="13">
        <v>1.63</v>
      </c>
      <c r="E42" s="38">
        <v>1264</v>
      </c>
      <c r="F42" s="13">
        <v>3.19</v>
      </c>
      <c r="G42" s="13">
        <v>12</v>
      </c>
      <c r="H42" s="13">
        <v>7.6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3"/>
      <c r="B43" s="13" t="s">
        <v>117</v>
      </c>
      <c r="C43" s="13">
        <v>9</v>
      </c>
      <c r="D43" s="13">
        <v>0.02</v>
      </c>
      <c r="E43" s="13">
        <v>26</v>
      </c>
      <c r="F43" s="13">
        <v>7.0000000000000007E-2</v>
      </c>
      <c r="G43" s="13">
        <v>1</v>
      </c>
      <c r="H43" s="13">
        <v>0.63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3"/>
      <c r="B44" s="13" t="s">
        <v>119</v>
      </c>
      <c r="C44" s="38">
        <v>39132</v>
      </c>
      <c r="D44" s="13">
        <v>100</v>
      </c>
      <c r="E44" s="38">
        <v>39631</v>
      </c>
      <c r="F44" s="13">
        <v>100</v>
      </c>
      <c r="G44" s="13">
        <v>157</v>
      </c>
      <c r="H44" s="13">
        <v>100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3" t="s">
        <v>28</v>
      </c>
      <c r="B46" s="13" t="s">
        <v>115</v>
      </c>
      <c r="C46" s="38">
        <v>36313</v>
      </c>
      <c r="D46" s="13">
        <v>98.5</v>
      </c>
      <c r="E46" s="38">
        <v>36150</v>
      </c>
      <c r="F46" s="13">
        <v>97.04</v>
      </c>
      <c r="G46" s="13">
        <v>163</v>
      </c>
      <c r="H46" s="13">
        <v>92.61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3"/>
      <c r="B47" s="13" t="s">
        <v>116</v>
      </c>
      <c r="C47" s="13">
        <v>544</v>
      </c>
      <c r="D47" s="13">
        <v>1.48</v>
      </c>
      <c r="E47" s="38">
        <v>1075</v>
      </c>
      <c r="F47" s="13">
        <v>2.89</v>
      </c>
      <c r="G47" s="13">
        <v>13</v>
      </c>
      <c r="H47" s="13">
        <v>7.39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3"/>
      <c r="B48" s="13" t="s">
        <v>117</v>
      </c>
      <c r="C48" s="13">
        <v>9</v>
      </c>
      <c r="D48" s="13">
        <v>0.02</v>
      </c>
      <c r="E48" s="13">
        <v>27</v>
      </c>
      <c r="F48" s="13">
        <v>7.0000000000000007E-2</v>
      </c>
      <c r="G48" s="13">
        <v>0</v>
      </c>
      <c r="H48" s="13"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3"/>
      <c r="B49" s="13" t="s">
        <v>119</v>
      </c>
      <c r="C49" s="38">
        <v>36866</v>
      </c>
      <c r="D49" s="13">
        <v>100</v>
      </c>
      <c r="E49" s="38">
        <v>37252</v>
      </c>
      <c r="F49" s="13">
        <v>100</v>
      </c>
      <c r="G49" s="13">
        <v>176</v>
      </c>
      <c r="H49" s="13">
        <v>100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3" t="s">
        <v>59</v>
      </c>
      <c r="B51" s="19" t="s">
        <v>115</v>
      </c>
      <c r="C51" s="57">
        <v>36565</v>
      </c>
      <c r="D51" s="19">
        <v>98.48</v>
      </c>
      <c r="E51" s="57">
        <v>36391</v>
      </c>
      <c r="F51" s="58">
        <v>97</v>
      </c>
      <c r="G51" s="19">
        <v>174</v>
      </c>
      <c r="H51" s="58">
        <v>96.13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3"/>
      <c r="B52" s="19" t="s">
        <v>116</v>
      </c>
      <c r="C52" s="19">
        <v>555</v>
      </c>
      <c r="D52" s="58">
        <v>1.5</v>
      </c>
      <c r="E52" s="57">
        <v>1103</v>
      </c>
      <c r="F52" s="58">
        <v>2.94</v>
      </c>
      <c r="G52" s="19">
        <v>7</v>
      </c>
      <c r="H52" s="58">
        <v>3.87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3"/>
      <c r="B53" s="19" t="s">
        <v>117</v>
      </c>
      <c r="C53" s="19">
        <v>8</v>
      </c>
      <c r="D53" s="19">
        <v>0.02</v>
      </c>
      <c r="E53" s="19">
        <v>24</v>
      </c>
      <c r="F53" s="58">
        <v>0.06</v>
      </c>
      <c r="G53" s="19">
        <v>0</v>
      </c>
      <c r="H53" s="59"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13"/>
      <c r="B54" s="19" t="s">
        <v>119</v>
      </c>
      <c r="C54" s="57">
        <v>37128</v>
      </c>
      <c r="D54" s="19">
        <v>100</v>
      </c>
      <c r="E54" s="60">
        <v>37518</v>
      </c>
      <c r="F54" s="76">
        <f>SUM(F51:F53)</f>
        <v>100</v>
      </c>
      <c r="G54" s="19">
        <v>181</v>
      </c>
      <c r="H54" s="76">
        <f>SUM(H51:H53)</f>
        <v>100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13"/>
      <c r="B55" s="13"/>
      <c r="C55" s="1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42" t="s">
        <v>63</v>
      </c>
      <c r="B56" s="42" t="s">
        <v>115</v>
      </c>
      <c r="C56" s="57">
        <v>35484</v>
      </c>
      <c r="D56" s="65">
        <v>98.282738754708618</v>
      </c>
      <c r="E56" s="75">
        <v>35350</v>
      </c>
      <c r="F56" s="65">
        <v>96.626940739120926</v>
      </c>
      <c r="G56" s="42">
        <v>134</v>
      </c>
      <c r="H56" s="65">
        <v>89.932885906040269</v>
      </c>
      <c r="I56" s="4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42"/>
      <c r="B57" s="42" t="s">
        <v>116</v>
      </c>
      <c r="C57" s="19">
        <v>611</v>
      </c>
      <c r="D57" s="65">
        <v>1.6923332594726348</v>
      </c>
      <c r="E57" s="75">
        <v>1207</v>
      </c>
      <c r="F57" s="65">
        <v>3.2992565055762082</v>
      </c>
      <c r="G57" s="42">
        <v>15</v>
      </c>
      <c r="H57" s="65">
        <v>10.067114093959731</v>
      </c>
      <c r="I57" s="4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42"/>
      <c r="B58" s="42" t="s">
        <v>117</v>
      </c>
      <c r="C58" s="75">
        <v>9</v>
      </c>
      <c r="D58" s="65">
        <v>2.4927985818745849E-2</v>
      </c>
      <c r="E58" s="42">
        <v>27</v>
      </c>
      <c r="F58" s="65">
        <v>7.3802755302864634E-2</v>
      </c>
      <c r="G58" s="42">
        <v>0</v>
      </c>
      <c r="H58" s="65">
        <v>0</v>
      </c>
      <c r="I58" s="4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42"/>
      <c r="B59" s="42" t="s">
        <v>119</v>
      </c>
      <c r="C59" s="75">
        <v>36104</v>
      </c>
      <c r="D59" s="42">
        <v>100</v>
      </c>
      <c r="E59" s="75">
        <v>36584</v>
      </c>
      <c r="F59" s="42">
        <v>100</v>
      </c>
      <c r="G59" s="42">
        <v>149</v>
      </c>
      <c r="H59" s="42">
        <v>100</v>
      </c>
      <c r="I59" s="4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>
      <c r="A60" s="42"/>
      <c r="B60" s="42"/>
      <c r="C60" s="20"/>
      <c r="D60" s="65"/>
      <c r="E60" s="42"/>
      <c r="F60" s="65"/>
      <c r="G60" s="42"/>
      <c r="H60" s="65"/>
      <c r="I60" s="4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9" customFormat="1">
      <c r="A61" s="20" t="s">
        <v>132</v>
      </c>
      <c r="B61" s="42" t="s">
        <v>133</v>
      </c>
      <c r="C61" s="21">
        <v>36752</v>
      </c>
      <c r="D61" s="50">
        <f>C61/C65*100</f>
        <v>98.172881718132274</v>
      </c>
      <c r="E61" s="21">
        <v>35942</v>
      </c>
      <c r="F61" s="50">
        <f>E61/E65*100</f>
        <v>96.41870322182578</v>
      </c>
      <c r="G61" s="20">
        <v>137</v>
      </c>
      <c r="H61" s="50">
        <f>G61/G65*100</f>
        <v>86.163522012578625</v>
      </c>
      <c r="I61" s="4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9" customFormat="1">
      <c r="A62" s="42"/>
      <c r="B62" s="42" t="s">
        <v>134</v>
      </c>
      <c r="C62" s="20">
        <v>673</v>
      </c>
      <c r="D62" s="50">
        <f>C62/C65*100</f>
        <v>1.7977348007265734</v>
      </c>
      <c r="E62" s="21">
        <v>1304</v>
      </c>
      <c r="F62" s="50">
        <f>E62/E65*100</f>
        <v>3.4981355795799014</v>
      </c>
      <c r="G62" s="20">
        <v>22</v>
      </c>
      <c r="H62" s="50">
        <f>G62/G65*100</f>
        <v>13.836477987421384</v>
      </c>
      <c r="I62" s="4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9" customFormat="1">
      <c r="A63" s="42"/>
      <c r="B63" s="42" t="s">
        <v>135</v>
      </c>
      <c r="C63" s="20">
        <v>10</v>
      </c>
      <c r="D63" s="50">
        <f>C63/C65*100</f>
        <v>2.6712255582861416E-2</v>
      </c>
      <c r="E63" s="20">
        <v>27</v>
      </c>
      <c r="F63" s="50">
        <f>E63/E65*100</f>
        <v>7.2430721356332328E-2</v>
      </c>
      <c r="G63" s="20">
        <v>0</v>
      </c>
      <c r="H63" s="50">
        <v>0</v>
      </c>
      <c r="I63" s="4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s="9" customFormat="1">
      <c r="A64" s="42"/>
      <c r="B64" s="78" t="s">
        <v>168</v>
      </c>
      <c r="C64" s="20">
        <v>1</v>
      </c>
      <c r="D64" s="50">
        <f>C64/C65*100</f>
        <v>2.6712255582861419E-3</v>
      </c>
      <c r="E64" s="20">
        <v>4</v>
      </c>
      <c r="F64" s="50">
        <f>E64/E65*100</f>
        <v>1.0730477237975159E-2</v>
      </c>
      <c r="G64" s="20">
        <v>0</v>
      </c>
      <c r="H64" s="50">
        <v>0</v>
      </c>
      <c r="I64" s="4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s="9" customFormat="1">
      <c r="A65" s="42"/>
      <c r="B65" s="42" t="s">
        <v>136</v>
      </c>
      <c r="C65" s="21">
        <v>37436</v>
      </c>
      <c r="D65" s="50">
        <v>100</v>
      </c>
      <c r="E65" s="21">
        <v>37277</v>
      </c>
      <c r="F65" s="50">
        <v>100</v>
      </c>
      <c r="G65" s="20">
        <v>159</v>
      </c>
      <c r="H65" s="50">
        <v>100</v>
      </c>
      <c r="I65" s="4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>
      <c r="A66" s="42"/>
      <c r="B66" s="42"/>
      <c r="C66" s="21"/>
      <c r="D66" s="42"/>
      <c r="E66" s="42"/>
      <c r="F66" s="72"/>
      <c r="G66" s="42"/>
      <c r="H66" s="42"/>
      <c r="I66" s="4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>
      <c r="A67" s="23" t="s">
        <v>5</v>
      </c>
      <c r="B67" s="23" t="s">
        <v>6</v>
      </c>
      <c r="C67" s="19"/>
      <c r="D67" s="22"/>
      <c r="E67" s="22"/>
      <c r="F67" s="2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>
      <c r="A68" s="24" t="s">
        <v>7</v>
      </c>
      <c r="B68" s="24" t="s">
        <v>8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4"/>
  <sheetViews>
    <sheetView workbookViewId="0"/>
  </sheetViews>
  <sheetFormatPr defaultRowHeight="15"/>
  <cols>
    <col min="1" max="1" width="23.140625" customWidth="1"/>
    <col min="2" max="2" width="10.5703125" customWidth="1"/>
    <col min="3" max="3" width="9.28515625" bestFit="1" customWidth="1"/>
    <col min="4" max="4" width="9.5703125" bestFit="1" customWidth="1"/>
    <col min="5" max="5" width="9.28515625" bestFit="1" customWidth="1"/>
    <col min="6" max="6" width="9.7109375" bestFit="1" customWidth="1"/>
    <col min="7" max="7" width="10.7109375" bestFit="1" customWidth="1"/>
    <col min="8" max="8" width="9.7109375" bestFit="1" customWidth="1"/>
    <col min="9" max="9" width="14.85546875" bestFit="1" customWidth="1"/>
    <col min="10" max="10" width="9.5703125" bestFit="1" customWidth="1"/>
    <col min="14" max="14" width="24" bestFit="1" customWidth="1"/>
  </cols>
  <sheetData>
    <row r="1" spans="1:46">
      <c r="A1" s="11" t="s">
        <v>123</v>
      </c>
      <c r="B1" s="11" t="s">
        <v>147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>
      <c r="A2" s="14"/>
      <c r="B2" s="15" t="s">
        <v>165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9" customForma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>
      <c r="A4" s="61" t="s">
        <v>72</v>
      </c>
      <c r="B4" s="19"/>
      <c r="C4" s="109" t="s">
        <v>50</v>
      </c>
      <c r="D4" s="109"/>
      <c r="E4" s="109"/>
      <c r="F4" s="109"/>
      <c r="G4" s="109"/>
      <c r="H4" s="109"/>
      <c r="I4" s="19"/>
      <c r="J4" s="13"/>
      <c r="K4" s="13"/>
      <c r="L4" s="13"/>
      <c r="M4" s="19"/>
      <c r="N4" s="19"/>
      <c r="O4" s="19"/>
      <c r="P4" s="19"/>
      <c r="Q4" s="19"/>
      <c r="R4" s="19"/>
      <c r="S4" s="19"/>
      <c r="T4" s="19"/>
      <c r="U4" s="19"/>
      <c r="V4" s="13"/>
      <c r="W4" s="13"/>
      <c r="X4" s="13"/>
      <c r="Y4" s="13"/>
      <c r="Z4" s="13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>
      <c r="A5" s="63" t="s">
        <v>64</v>
      </c>
      <c r="C5" s="108" t="s">
        <v>182</v>
      </c>
      <c r="D5" s="108"/>
      <c r="E5" s="108"/>
      <c r="F5" s="108"/>
      <c r="G5" s="108"/>
      <c r="H5" s="108"/>
      <c r="J5" s="14" t="s">
        <v>57</v>
      </c>
      <c r="K5" s="13"/>
      <c r="T5" s="18"/>
      <c r="U5" s="18"/>
      <c r="V5" s="42"/>
      <c r="W5" s="42"/>
      <c r="X5" s="42"/>
      <c r="Y5" s="42"/>
      <c r="Z5" s="13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>
      <c r="A6" s="63"/>
      <c r="B6" s="62" t="s">
        <v>30</v>
      </c>
      <c r="C6" s="102" t="s">
        <v>181</v>
      </c>
      <c r="D6" s="102" t="s">
        <v>51</v>
      </c>
      <c r="E6" s="102" t="s">
        <v>52</v>
      </c>
      <c r="F6" s="102" t="s">
        <v>53</v>
      </c>
      <c r="G6" s="102" t="s">
        <v>54</v>
      </c>
      <c r="H6" s="102" t="s">
        <v>55</v>
      </c>
      <c r="I6" s="102" t="s">
        <v>56</v>
      </c>
      <c r="J6" s="13"/>
      <c r="K6" s="13"/>
      <c r="L6" s="101"/>
      <c r="M6" s="108"/>
      <c r="N6" s="108"/>
      <c r="O6" s="108"/>
      <c r="P6" s="108"/>
      <c r="Q6" s="108"/>
      <c r="R6" s="108"/>
      <c r="S6" s="101"/>
      <c r="T6" s="31"/>
      <c r="U6" s="18"/>
      <c r="V6" s="42"/>
      <c r="W6" s="42"/>
      <c r="X6" s="42"/>
      <c r="Y6" s="42"/>
      <c r="Z6" s="13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>
      <c r="A7" s="18"/>
      <c r="B7" s="100" t="s">
        <v>169</v>
      </c>
      <c r="C7" s="64"/>
      <c r="D7" s="64"/>
      <c r="E7" s="64"/>
      <c r="F7" s="64"/>
      <c r="G7" s="64"/>
      <c r="H7" s="64"/>
      <c r="I7" s="100" t="s">
        <v>164</v>
      </c>
      <c r="J7" s="13"/>
      <c r="K7" s="13"/>
      <c r="L7" s="13"/>
      <c r="M7" s="3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13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6" customFormat="1">
      <c r="A8" s="13" t="s">
        <v>166</v>
      </c>
      <c r="B8" s="13">
        <v>14</v>
      </c>
      <c r="C8" s="13">
        <v>0</v>
      </c>
      <c r="D8" s="13">
        <v>11</v>
      </c>
      <c r="E8" s="13">
        <v>2</v>
      </c>
      <c r="F8" s="13">
        <v>0</v>
      </c>
      <c r="G8" s="13">
        <v>1</v>
      </c>
      <c r="H8" s="13">
        <v>0</v>
      </c>
      <c r="I8" s="13"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>
      <c r="A9" s="77" t="s">
        <v>43</v>
      </c>
      <c r="B9" s="67">
        <f>B8/B28*100</f>
        <v>3.7556670332913059E-2</v>
      </c>
      <c r="C9" s="67">
        <f>C8/B8*100</f>
        <v>0</v>
      </c>
      <c r="D9" s="67">
        <f>D8/B8*100</f>
        <v>78.571428571428569</v>
      </c>
      <c r="E9" s="67">
        <f>E8/B8*100</f>
        <v>14.285714285714285</v>
      </c>
      <c r="F9" s="67">
        <f>F8/B8*100</f>
        <v>0</v>
      </c>
      <c r="G9" s="67">
        <f>G8/B8*100</f>
        <v>7.1428571428571423</v>
      </c>
      <c r="H9" s="67">
        <f>H8/B8*100</f>
        <v>0</v>
      </c>
      <c r="I9" s="67">
        <f>I8/B8*100</f>
        <v>0</v>
      </c>
      <c r="J9" s="65"/>
      <c r="K9" s="13"/>
      <c r="L9" s="13"/>
      <c r="M9" s="68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13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6" customFormat="1">
      <c r="A10" s="13" t="s">
        <v>65</v>
      </c>
      <c r="B10" s="13">
        <v>132</v>
      </c>
      <c r="C10" s="13">
        <v>0</v>
      </c>
      <c r="D10" s="13">
        <v>89</v>
      </c>
      <c r="E10" s="13">
        <v>37</v>
      </c>
      <c r="F10" s="13">
        <v>5</v>
      </c>
      <c r="G10" s="13">
        <v>1</v>
      </c>
      <c r="H10" s="13">
        <v>0</v>
      </c>
      <c r="I10" s="13">
        <v>0</v>
      </c>
      <c r="J10" s="6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>
      <c r="A11" s="77" t="s">
        <v>43</v>
      </c>
      <c r="B11" s="67">
        <f>B10/B28*100</f>
        <v>0.35410574885318025</v>
      </c>
      <c r="C11" s="67">
        <f>C10/B10*100</f>
        <v>0</v>
      </c>
      <c r="D11" s="67">
        <f>D10/B10*100</f>
        <v>67.424242424242422</v>
      </c>
      <c r="E11" s="67">
        <f>E10/B10*100</f>
        <v>28.030303030303028</v>
      </c>
      <c r="F11" s="67">
        <f>F10/B10*100</f>
        <v>3.7878787878787881</v>
      </c>
      <c r="G11" s="67">
        <f>G10/B10*100</f>
        <v>0.75757575757575757</v>
      </c>
      <c r="H11" s="67">
        <f>H10/B10*100</f>
        <v>0</v>
      </c>
      <c r="I11" s="67">
        <f>I10/B10*100</f>
        <v>0</v>
      </c>
      <c r="J11" s="65"/>
      <c r="K11" s="13"/>
      <c r="L11" s="13"/>
      <c r="M11" s="33"/>
      <c r="N11" s="16"/>
      <c r="O11" s="17"/>
      <c r="P11" s="17"/>
      <c r="Q11" s="17"/>
      <c r="R11" s="17"/>
      <c r="S11" s="17"/>
      <c r="T11" s="17"/>
      <c r="U11" s="17"/>
      <c r="V11" s="42"/>
      <c r="W11" s="42"/>
      <c r="X11" s="42"/>
      <c r="Y11" s="42"/>
      <c r="Z11" s="1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6" customFormat="1">
      <c r="A12" s="13" t="s">
        <v>66</v>
      </c>
      <c r="B12" s="13">
        <v>178</v>
      </c>
      <c r="C12" s="13">
        <v>0</v>
      </c>
      <c r="D12" s="13">
        <v>13</v>
      </c>
      <c r="E12" s="13">
        <v>98</v>
      </c>
      <c r="F12" s="13">
        <v>59</v>
      </c>
      <c r="G12" s="13">
        <v>8</v>
      </c>
      <c r="H12" s="13">
        <v>0</v>
      </c>
      <c r="I12" s="13">
        <v>0</v>
      </c>
      <c r="J12" s="6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>
      <c r="A13" s="77" t="s">
        <v>43</v>
      </c>
      <c r="B13" s="67">
        <f>B12/B28*100</f>
        <v>0.47750623708989459</v>
      </c>
      <c r="C13" s="67">
        <f>C12/B12*100</f>
        <v>0</v>
      </c>
      <c r="D13" s="67">
        <f>D12/B12*100</f>
        <v>7.3033707865168536</v>
      </c>
      <c r="E13" s="67">
        <f>E12/B12*100</f>
        <v>55.056179775280903</v>
      </c>
      <c r="F13" s="67">
        <f>F12/B12*100</f>
        <v>33.146067415730336</v>
      </c>
      <c r="G13" s="67">
        <f>G12/B12*100</f>
        <v>4.4943820224719104</v>
      </c>
      <c r="H13" s="67">
        <f>H12/B12*100</f>
        <v>0</v>
      </c>
      <c r="I13" s="67">
        <f>I12/B12*100</f>
        <v>0</v>
      </c>
      <c r="J13" s="65"/>
      <c r="K13" s="13"/>
      <c r="L13" s="13"/>
      <c r="M13" s="33"/>
      <c r="N13" s="16"/>
      <c r="O13" s="17"/>
      <c r="P13" s="17"/>
      <c r="Q13" s="17"/>
      <c r="R13" s="17"/>
      <c r="S13" s="17"/>
      <c r="T13" s="17"/>
      <c r="U13" s="17"/>
      <c r="V13" s="42"/>
      <c r="W13" s="42"/>
      <c r="X13" s="42"/>
      <c r="Y13" s="42"/>
      <c r="Z13" s="1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6" customFormat="1">
      <c r="A14" s="13" t="s">
        <v>67</v>
      </c>
      <c r="B14" s="13">
        <v>398</v>
      </c>
      <c r="C14" s="13">
        <v>0</v>
      </c>
      <c r="D14" s="13">
        <v>4</v>
      </c>
      <c r="E14" s="13">
        <v>80</v>
      </c>
      <c r="F14" s="13">
        <v>255</v>
      </c>
      <c r="G14" s="13">
        <v>59</v>
      </c>
      <c r="H14" s="13">
        <v>0</v>
      </c>
      <c r="I14" s="13">
        <v>0</v>
      </c>
      <c r="J14" s="6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>
      <c r="A15" s="77" t="s">
        <v>43</v>
      </c>
      <c r="B15" s="67">
        <f>B14/B28*100</f>
        <v>1.0676824851785283</v>
      </c>
      <c r="C15" s="67">
        <f>C14/B14*100</f>
        <v>0</v>
      </c>
      <c r="D15" s="67">
        <f>D14/B14*100</f>
        <v>1.0050251256281406</v>
      </c>
      <c r="E15" s="67">
        <f>E14/B14*100</f>
        <v>20.100502512562816</v>
      </c>
      <c r="F15" s="67">
        <f>F14/B14*100</f>
        <v>64.070351758793976</v>
      </c>
      <c r="G15" s="67">
        <f>G14/B14*100</f>
        <v>14.824120603015075</v>
      </c>
      <c r="H15" s="67">
        <f>H14/B14*100</f>
        <v>0</v>
      </c>
      <c r="I15" s="67">
        <f>I14/B14*100</f>
        <v>0</v>
      </c>
      <c r="J15" s="65"/>
      <c r="K15" s="13"/>
      <c r="L15" s="13"/>
      <c r="M15" s="33"/>
      <c r="N15" s="16"/>
      <c r="O15" s="17"/>
      <c r="P15" s="17"/>
      <c r="Q15" s="17"/>
      <c r="R15" s="17"/>
      <c r="S15" s="17"/>
      <c r="T15" s="17"/>
      <c r="U15" s="17"/>
      <c r="V15" s="42"/>
      <c r="W15" s="42"/>
      <c r="X15" s="42"/>
      <c r="Y15" s="42"/>
      <c r="Z15" s="13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6" customFormat="1">
      <c r="A16" s="36" t="s">
        <v>68</v>
      </c>
      <c r="B16" s="38">
        <v>1258</v>
      </c>
      <c r="C16" s="13">
        <v>0</v>
      </c>
      <c r="D16" s="13">
        <v>1</v>
      </c>
      <c r="E16" s="13">
        <v>8</v>
      </c>
      <c r="F16" s="13">
        <v>612</v>
      </c>
      <c r="G16" s="13">
        <v>634</v>
      </c>
      <c r="H16" s="13">
        <v>3</v>
      </c>
      <c r="I16" s="13">
        <v>0</v>
      </c>
      <c r="J16" s="6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>
      <c r="A17" s="77" t="s">
        <v>43</v>
      </c>
      <c r="B17" s="67">
        <f>B16/B28*100</f>
        <v>3.3747350913431875</v>
      </c>
      <c r="C17" s="67">
        <f>C16/B16*100</f>
        <v>0</v>
      </c>
      <c r="D17" s="67">
        <f>D16/B16*100</f>
        <v>7.9491255961844198E-2</v>
      </c>
      <c r="E17" s="67">
        <f>E16/B16*100</f>
        <v>0.63593004769475359</v>
      </c>
      <c r="F17" s="67">
        <f>F16/B16*100</f>
        <v>48.648648648648653</v>
      </c>
      <c r="G17" s="67">
        <f>G16/B16*100</f>
        <v>50.397456279809219</v>
      </c>
      <c r="H17" s="67">
        <f>H16/B16*100</f>
        <v>0.23847376788553257</v>
      </c>
      <c r="I17" s="67">
        <f>I16/B16*100</f>
        <v>0</v>
      </c>
      <c r="J17" s="65"/>
      <c r="K17" s="13"/>
      <c r="L17" s="13"/>
      <c r="M17" s="33"/>
      <c r="N17" s="16"/>
      <c r="O17" s="17"/>
      <c r="P17" s="17"/>
      <c r="Q17" s="17"/>
      <c r="R17" s="17"/>
      <c r="S17" s="17"/>
      <c r="T17" s="17"/>
      <c r="U17" s="17"/>
      <c r="V17" s="42"/>
      <c r="W17" s="42"/>
      <c r="X17" s="42"/>
      <c r="Y17" s="42"/>
      <c r="Z17" s="13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6" customFormat="1">
      <c r="A18" s="13" t="s">
        <v>124</v>
      </c>
      <c r="B18" s="38">
        <v>5159</v>
      </c>
      <c r="C18" s="13">
        <v>0</v>
      </c>
      <c r="D18" s="13">
        <v>2</v>
      </c>
      <c r="E18" s="13">
        <v>4</v>
      </c>
      <c r="F18" s="13">
        <v>645</v>
      </c>
      <c r="G18" s="13">
        <v>4433</v>
      </c>
      <c r="H18" s="13">
        <v>75</v>
      </c>
      <c r="I18" s="13">
        <v>0</v>
      </c>
      <c r="J18" s="6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>
      <c r="A19" s="77" t="s">
        <v>43</v>
      </c>
      <c r="B19" s="67">
        <f>B18/B28*100</f>
        <v>13.839633017678461</v>
      </c>
      <c r="C19" s="67">
        <f>C18/B18*100</f>
        <v>0</v>
      </c>
      <c r="D19" s="67">
        <f>D18/B18*100</f>
        <v>3.8767202946307422E-2</v>
      </c>
      <c r="E19" s="67">
        <f>E18/B18*100</f>
        <v>7.7534405892614844E-2</v>
      </c>
      <c r="F19" s="67">
        <f>F18/B18*100</f>
        <v>12.502422950184144</v>
      </c>
      <c r="G19" s="67">
        <f>G18/B18*100</f>
        <v>85.927505330490405</v>
      </c>
      <c r="H19" s="67">
        <f>H18/B18*100</f>
        <v>1.4537701104865284</v>
      </c>
      <c r="I19" s="67">
        <f>I18/B18*100</f>
        <v>0</v>
      </c>
      <c r="J19" s="65"/>
      <c r="K19" s="9"/>
      <c r="L19" s="13"/>
      <c r="M19" s="69"/>
      <c r="N19" s="16"/>
      <c r="O19" s="17"/>
      <c r="P19" s="17"/>
      <c r="Q19" s="17"/>
      <c r="R19" s="17"/>
      <c r="S19" s="17"/>
      <c r="T19" s="17"/>
      <c r="U19" s="17"/>
      <c r="V19" s="42"/>
      <c r="W19" s="42"/>
      <c r="X19" s="42"/>
      <c r="Y19" s="42"/>
      <c r="Z19" s="1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6" customFormat="1">
      <c r="A20" s="13" t="s">
        <v>69</v>
      </c>
      <c r="B20" s="38">
        <v>13560</v>
      </c>
      <c r="C20" s="13">
        <v>0</v>
      </c>
      <c r="D20" s="13">
        <v>2</v>
      </c>
      <c r="E20" s="13">
        <v>8</v>
      </c>
      <c r="F20" s="13">
        <v>251</v>
      </c>
      <c r="G20" s="38">
        <v>12897</v>
      </c>
      <c r="H20" s="13">
        <v>402</v>
      </c>
      <c r="I20" s="13">
        <v>0</v>
      </c>
      <c r="J20" s="6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>
      <c r="A21" s="77" t="s">
        <v>43</v>
      </c>
      <c r="B21" s="67">
        <f>B20/B28*100</f>
        <v>36.376317836735787</v>
      </c>
      <c r="C21" s="67">
        <f>C20/B20*100</f>
        <v>0</v>
      </c>
      <c r="D21" s="67">
        <f>D20/B20*100</f>
        <v>1.4749262536873156E-2</v>
      </c>
      <c r="E21" s="67">
        <f>E20/B20*100</f>
        <v>5.8997050147492625E-2</v>
      </c>
      <c r="F21" s="67">
        <f>F20/B20*100</f>
        <v>1.8510324483775813</v>
      </c>
      <c r="G21" s="67">
        <f>G20/B20*100</f>
        <v>95.110619469026545</v>
      </c>
      <c r="H21" s="67">
        <f>H20/B20*100</f>
        <v>2.9646017699115044</v>
      </c>
      <c r="I21" s="48">
        <f>I20/B20*100</f>
        <v>0</v>
      </c>
      <c r="J21" s="65"/>
      <c r="K21" s="13"/>
      <c r="L21" s="13"/>
      <c r="M21" s="18"/>
      <c r="N21" s="16"/>
      <c r="O21" s="17"/>
      <c r="P21" s="17"/>
      <c r="Q21" s="17"/>
      <c r="R21" s="17"/>
      <c r="S21" s="17"/>
      <c r="T21" s="17"/>
      <c r="U21" s="17"/>
      <c r="V21" s="42"/>
      <c r="W21" s="42"/>
      <c r="X21" s="42"/>
      <c r="Y21" s="42"/>
      <c r="Z21" s="13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6" customFormat="1">
      <c r="A22" s="13" t="s">
        <v>70</v>
      </c>
      <c r="B22" s="38">
        <v>12192</v>
      </c>
      <c r="C22" s="13">
        <v>0</v>
      </c>
      <c r="D22" s="13">
        <v>1</v>
      </c>
      <c r="E22" s="13">
        <v>7</v>
      </c>
      <c r="F22" s="13">
        <v>63</v>
      </c>
      <c r="G22" s="38">
        <v>11559</v>
      </c>
      <c r="H22" s="13">
        <v>562</v>
      </c>
      <c r="I22" s="13">
        <v>0</v>
      </c>
      <c r="J22" s="6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>
      <c r="A23" s="77" t="s">
        <v>43</v>
      </c>
      <c r="B23" s="67">
        <f>B22/B28*100</f>
        <v>32.706494621348284</v>
      </c>
      <c r="C23" s="67">
        <f>C22/B22*100</f>
        <v>0</v>
      </c>
      <c r="D23" s="67">
        <f>D22/B22*100</f>
        <v>8.2020997375328083E-3</v>
      </c>
      <c r="E23" s="67">
        <f>E22/B22*100</f>
        <v>5.7414698162729656E-2</v>
      </c>
      <c r="F23" s="67">
        <f>F22/B22*100</f>
        <v>0.51673228346456701</v>
      </c>
      <c r="G23" s="67">
        <f>G22/B22*100</f>
        <v>94.808070866141733</v>
      </c>
      <c r="H23" s="67">
        <f>H22/B22*100</f>
        <v>4.6095800524934383</v>
      </c>
      <c r="I23" s="67">
        <f>I22/B22*100</f>
        <v>0</v>
      </c>
      <c r="J23" s="65"/>
      <c r="K23" s="13"/>
      <c r="L23" s="13"/>
      <c r="M23" s="18"/>
      <c r="N23" s="18"/>
      <c r="O23" s="18"/>
      <c r="P23" s="18"/>
      <c r="Q23" s="18"/>
      <c r="R23" s="18"/>
      <c r="S23" s="18"/>
      <c r="T23" s="18"/>
      <c r="U23" s="18"/>
      <c r="V23" s="70"/>
      <c r="W23" s="42"/>
      <c r="X23" s="42"/>
      <c r="Y23" s="42"/>
      <c r="Z23" s="13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6" customFormat="1">
      <c r="A24" s="13" t="s">
        <v>71</v>
      </c>
      <c r="B24" s="38">
        <v>3815</v>
      </c>
      <c r="C24" s="13">
        <v>0</v>
      </c>
      <c r="D24" s="13">
        <v>1</v>
      </c>
      <c r="E24" s="13">
        <v>1</v>
      </c>
      <c r="F24" s="13">
        <v>13</v>
      </c>
      <c r="G24" s="38">
        <v>3598</v>
      </c>
      <c r="H24" s="13">
        <v>202</v>
      </c>
      <c r="I24" s="13">
        <v>0</v>
      </c>
      <c r="J24" s="6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>
      <c r="A25" s="77" t="s">
        <v>43</v>
      </c>
      <c r="B25" s="67">
        <f>B24/B28*100</f>
        <v>10.234192665718808</v>
      </c>
      <c r="C25" s="67">
        <f>C24/B24*100</f>
        <v>0</v>
      </c>
      <c r="D25" s="67">
        <f>D24/B24*100</f>
        <v>2.621231979030144E-2</v>
      </c>
      <c r="E25" s="67">
        <f>E24/B24*100</f>
        <v>2.621231979030144E-2</v>
      </c>
      <c r="F25" s="67">
        <f>F24/B24*100</f>
        <v>0.34076015727391873</v>
      </c>
      <c r="G25" s="67">
        <f>G24/B24*100</f>
        <v>94.311926605504595</v>
      </c>
      <c r="H25" s="67">
        <f>H24/B24*100</f>
        <v>5.2948885976408917</v>
      </c>
      <c r="I25" s="48">
        <f>I24/B24*100</f>
        <v>0</v>
      </c>
      <c r="J25" s="65"/>
      <c r="K25" s="13"/>
      <c r="L25" s="13"/>
      <c r="M25" s="18"/>
      <c r="N25" s="18"/>
      <c r="O25" s="18"/>
      <c r="P25" s="18"/>
      <c r="Q25" s="18"/>
      <c r="R25" s="18"/>
      <c r="S25" s="18"/>
      <c r="T25" s="18"/>
      <c r="U25" s="18"/>
      <c r="V25" s="42"/>
      <c r="W25" s="42"/>
      <c r="X25" s="42"/>
      <c r="Y25" s="42"/>
      <c r="Z25" s="13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6" customFormat="1">
      <c r="A26" s="13" t="s">
        <v>58</v>
      </c>
      <c r="B26" s="13">
        <v>571</v>
      </c>
      <c r="C26" s="13">
        <v>0</v>
      </c>
      <c r="D26" s="13">
        <v>0</v>
      </c>
      <c r="E26" s="13">
        <v>0</v>
      </c>
      <c r="F26" s="13">
        <v>1</v>
      </c>
      <c r="G26" s="13">
        <v>526</v>
      </c>
      <c r="H26" s="13">
        <v>44</v>
      </c>
      <c r="I26" s="13">
        <v>0</v>
      </c>
      <c r="J26" s="6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>
      <c r="A27" s="77" t="s">
        <v>43</v>
      </c>
      <c r="B27" s="67">
        <f>B26/B28*100</f>
        <v>1.531775625720954</v>
      </c>
      <c r="C27" s="42">
        <f>C26/B26*100</f>
        <v>0</v>
      </c>
      <c r="D27" s="42">
        <f>D26/B26*100</f>
        <v>0</v>
      </c>
      <c r="E27" s="42">
        <f>E26/B26*100</f>
        <v>0</v>
      </c>
      <c r="F27" s="65">
        <f>F26/B26*100</f>
        <v>0.17513134851138354</v>
      </c>
      <c r="G27" s="65">
        <f>G26/B26*100</f>
        <v>92.11908931698774</v>
      </c>
      <c r="H27" s="65">
        <f>H26/B26*100</f>
        <v>7.7057793345008756</v>
      </c>
      <c r="I27" s="65">
        <f>I26/B26*100</f>
        <v>0</v>
      </c>
      <c r="J27" s="6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>
      <c r="A28" s="42" t="s">
        <v>184</v>
      </c>
      <c r="B28" s="21">
        <v>37277</v>
      </c>
      <c r="C28" s="21">
        <v>0</v>
      </c>
      <c r="D28" s="21">
        <v>124</v>
      </c>
      <c r="E28" s="21">
        <v>245</v>
      </c>
      <c r="F28" s="21">
        <v>1904</v>
      </c>
      <c r="G28" s="21">
        <v>33716</v>
      </c>
      <c r="H28" s="21">
        <v>1288</v>
      </c>
      <c r="I28" s="21">
        <v>0</v>
      </c>
      <c r="J28" s="6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>
      <c r="A29" s="43" t="s">
        <v>43</v>
      </c>
      <c r="B29" s="104">
        <v>100</v>
      </c>
      <c r="C29" s="20">
        <f>C28/B28*100</f>
        <v>0</v>
      </c>
      <c r="D29" s="50">
        <f>D28/B28*100</f>
        <v>0.33264479437722994</v>
      </c>
      <c r="E29" s="50">
        <f>E28/B28*100</f>
        <v>0.65724173082597848</v>
      </c>
      <c r="F29" s="50">
        <f>F28/B28*100</f>
        <v>5.1077071652761754</v>
      </c>
      <c r="G29" s="50">
        <f>G28/B28*100</f>
        <v>90.447192638892616</v>
      </c>
      <c r="H29" s="50">
        <f>H28/B28*100</f>
        <v>3.4552136706280012</v>
      </c>
      <c r="I29" s="50">
        <v>0</v>
      </c>
      <c r="J29" s="6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>
      <c r="A30" s="66"/>
      <c r="B30" s="73"/>
      <c r="C30" s="73"/>
      <c r="D30" s="73"/>
      <c r="E30" s="73"/>
      <c r="F30" s="73"/>
      <c r="G30" s="73"/>
      <c r="H30" s="73"/>
      <c r="I30" s="73"/>
      <c r="J30" s="4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>
      <c r="A31" s="23" t="s">
        <v>5</v>
      </c>
      <c r="B31" s="23" t="s">
        <v>6</v>
      </c>
      <c r="C31" s="19"/>
      <c r="D31" s="22"/>
      <c r="E31" s="22"/>
      <c r="F31" s="22"/>
      <c r="G31" s="19"/>
      <c r="H31" s="19"/>
      <c r="I31" s="1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>
      <c r="A32" s="24" t="s">
        <v>7</v>
      </c>
      <c r="B32" s="24" t="s">
        <v>8</v>
      </c>
      <c r="C32" s="13"/>
      <c r="D32" s="13"/>
      <c r="E32" s="13"/>
      <c r="F32" s="13"/>
      <c r="G32" s="13"/>
      <c r="H32" s="13"/>
      <c r="I32" s="3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6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1:46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1:46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1:46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1:46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46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1:46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1:4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1:46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1:46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1:46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6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1:46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1:46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1:46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1:46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1:46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1:46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1:46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1:4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1:46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1:46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spans="1:46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1:46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1:46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1:46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1:46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1:46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1:4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</row>
    <row r="187" spans="1:4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</row>
    <row r="188" spans="1:46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</row>
    <row r="189" spans="1:46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</row>
    <row r="190" spans="1:46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</row>
    <row r="191" spans="1:46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</row>
    <row r="192" spans="1:46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</row>
    <row r="193" spans="1:46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</row>
    <row r="194" spans="1:46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</row>
  </sheetData>
  <mergeCells count="3">
    <mergeCell ref="C5:H5"/>
    <mergeCell ref="C4:H4"/>
    <mergeCell ref="M6:R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workbookViewId="0"/>
  </sheetViews>
  <sheetFormatPr defaultRowHeight="15"/>
  <cols>
    <col min="1" max="1" width="23.5703125" bestFit="1" customWidth="1"/>
    <col min="2" max="2" width="13.7109375" customWidth="1"/>
    <col min="9" max="11" width="9.140625" style="9"/>
    <col min="12" max="12" width="13.42578125" customWidth="1"/>
  </cols>
  <sheetData>
    <row r="1" spans="1:24">
      <c r="A1" s="11" t="s">
        <v>148</v>
      </c>
      <c r="B1" s="11" t="s">
        <v>155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4">
      <c r="A2" s="14"/>
      <c r="B2" s="15" t="s">
        <v>172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4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4">
      <c r="A4" s="61" t="s">
        <v>72</v>
      </c>
      <c r="B4" s="19"/>
      <c r="C4" s="109" t="s">
        <v>146</v>
      </c>
      <c r="D4" s="109"/>
      <c r="E4" s="109"/>
      <c r="F4" s="109"/>
      <c r="G4" s="109"/>
      <c r="H4" s="109"/>
      <c r="I4" s="109"/>
      <c r="J4" s="109"/>
      <c r="K4" s="109"/>
      <c r="L4" s="19"/>
      <c r="M4" s="13"/>
      <c r="N4" s="13"/>
    </row>
    <row r="5" spans="1:24">
      <c r="A5" s="63" t="s">
        <v>64</v>
      </c>
      <c r="C5" s="108" t="s">
        <v>173</v>
      </c>
      <c r="D5" s="108"/>
      <c r="E5" s="108"/>
      <c r="F5" s="108"/>
      <c r="G5" s="108"/>
      <c r="H5" s="108"/>
      <c r="I5" s="108"/>
      <c r="J5" s="108"/>
      <c r="K5" s="108"/>
      <c r="M5" s="14" t="s">
        <v>57</v>
      </c>
    </row>
    <row r="6" spans="1:24">
      <c r="A6" s="63"/>
      <c r="B6" s="102" t="s">
        <v>30</v>
      </c>
      <c r="C6" s="102" t="s">
        <v>138</v>
      </c>
      <c r="D6" s="102" t="s">
        <v>139</v>
      </c>
      <c r="E6" s="102" t="s">
        <v>140</v>
      </c>
      <c r="F6" s="102" t="s">
        <v>141</v>
      </c>
      <c r="G6" s="102" t="s">
        <v>142</v>
      </c>
      <c r="H6" s="102" t="s">
        <v>143</v>
      </c>
      <c r="I6" s="102" t="s">
        <v>144</v>
      </c>
      <c r="J6" s="102" t="s">
        <v>145</v>
      </c>
      <c r="K6" s="102" t="s">
        <v>170</v>
      </c>
      <c r="L6" s="62" t="s">
        <v>56</v>
      </c>
      <c r="M6" s="13"/>
      <c r="N6" s="101"/>
      <c r="O6" s="108"/>
      <c r="P6" s="108"/>
      <c r="Q6" s="108"/>
      <c r="R6" s="108"/>
      <c r="S6" s="108"/>
      <c r="T6" s="108"/>
      <c r="U6" s="108"/>
      <c r="V6" s="108"/>
      <c r="W6" s="108"/>
      <c r="X6" s="101"/>
    </row>
    <row r="7" spans="1:24" s="9" customFormat="1">
      <c r="A7" s="63"/>
      <c r="B7" s="100" t="s">
        <v>169</v>
      </c>
      <c r="C7" s="102"/>
      <c r="D7" s="102"/>
      <c r="E7" s="102"/>
      <c r="F7" s="102"/>
      <c r="G7" s="102"/>
      <c r="H7" s="102"/>
      <c r="I7" s="102"/>
      <c r="J7" s="102"/>
      <c r="K7" s="102"/>
      <c r="L7" s="100" t="s">
        <v>164</v>
      </c>
      <c r="M7" s="13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4">
      <c r="A8" s="13" t="s">
        <v>171</v>
      </c>
      <c r="B8" s="13">
        <v>14</v>
      </c>
      <c r="C8" s="13">
        <v>0</v>
      </c>
      <c r="D8" s="13">
        <v>1</v>
      </c>
      <c r="E8" s="13">
        <v>1</v>
      </c>
      <c r="F8" s="13">
        <v>7</v>
      </c>
      <c r="G8" s="13">
        <v>2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/>
      <c r="N8" s="13"/>
    </row>
    <row r="9" spans="1:24">
      <c r="A9" s="77" t="s">
        <v>43</v>
      </c>
      <c r="B9" s="67">
        <f>B8/B28*100</f>
        <v>3.7556670332913059E-2</v>
      </c>
      <c r="C9" s="67">
        <f>C8/B8*100</f>
        <v>0</v>
      </c>
      <c r="D9" s="67">
        <f>D8/B8*100</f>
        <v>7.1428571428571423</v>
      </c>
      <c r="E9" s="67">
        <f>E8/B8*100</f>
        <v>7.1428571428571423</v>
      </c>
      <c r="F9" s="67">
        <f>F8/B8*100</f>
        <v>50</v>
      </c>
      <c r="G9" s="67">
        <f>G8/B8*100</f>
        <v>14.285714285714285</v>
      </c>
      <c r="H9" s="67">
        <f>H8/B8*100</f>
        <v>21.428571428571427</v>
      </c>
      <c r="I9" s="67">
        <f>I8/B8*100</f>
        <v>0</v>
      </c>
      <c r="J9" s="67">
        <f>J8/B8*100</f>
        <v>0</v>
      </c>
      <c r="K9" s="67">
        <f>K8/B8*100</f>
        <v>0</v>
      </c>
      <c r="L9" s="67">
        <f>L8/B8*100</f>
        <v>0</v>
      </c>
      <c r="M9" s="13"/>
      <c r="N9" s="13"/>
    </row>
    <row r="10" spans="1:24">
      <c r="A10" s="13" t="s">
        <v>65</v>
      </c>
      <c r="B10" s="13">
        <v>132</v>
      </c>
      <c r="C10" s="13">
        <v>0</v>
      </c>
      <c r="D10" s="13">
        <v>7</v>
      </c>
      <c r="E10" s="13">
        <v>15</v>
      </c>
      <c r="F10" s="13">
        <v>26</v>
      </c>
      <c r="G10" s="13">
        <v>43</v>
      </c>
      <c r="H10" s="13">
        <v>34</v>
      </c>
      <c r="I10" s="13">
        <v>7</v>
      </c>
      <c r="J10" s="13">
        <v>0</v>
      </c>
      <c r="K10" s="13">
        <v>0</v>
      </c>
      <c r="L10" s="13">
        <v>0</v>
      </c>
      <c r="M10" s="13"/>
      <c r="N10" s="13"/>
    </row>
    <row r="11" spans="1:24">
      <c r="A11" s="77" t="s">
        <v>43</v>
      </c>
      <c r="B11" s="67">
        <f>B10/B28*100</f>
        <v>0.35410574885318025</v>
      </c>
      <c r="C11" s="67">
        <f>C10/B10*100</f>
        <v>0</v>
      </c>
      <c r="D11" s="67">
        <f>D10/B10*100</f>
        <v>5.3030303030303028</v>
      </c>
      <c r="E11" s="67">
        <f>E10/B10*100</f>
        <v>11.363636363636363</v>
      </c>
      <c r="F11" s="67">
        <f>F10/B10*100</f>
        <v>19.696969696969695</v>
      </c>
      <c r="G11" s="67">
        <f>G10/B10*100</f>
        <v>32.575757575757578</v>
      </c>
      <c r="H11" s="67">
        <f>H10/B10*100</f>
        <v>25.757575757575758</v>
      </c>
      <c r="I11" s="67">
        <f>I10/B10*100</f>
        <v>5.3030303030303028</v>
      </c>
      <c r="J11" s="67">
        <f>J10/B10*1100</f>
        <v>0</v>
      </c>
      <c r="K11" s="67">
        <f>K10/B10*100</f>
        <v>0</v>
      </c>
      <c r="L11" s="67">
        <f>L10/B10*100</f>
        <v>0</v>
      </c>
      <c r="M11" s="13"/>
      <c r="N11" s="13"/>
    </row>
    <row r="12" spans="1:24">
      <c r="A12" s="13" t="s">
        <v>66</v>
      </c>
      <c r="B12" s="13">
        <v>178</v>
      </c>
      <c r="C12" s="13">
        <v>0</v>
      </c>
      <c r="D12" s="13">
        <v>1</v>
      </c>
      <c r="E12" s="13">
        <v>27</v>
      </c>
      <c r="F12" s="13">
        <v>42</v>
      </c>
      <c r="G12" s="13">
        <v>62</v>
      </c>
      <c r="H12" s="13">
        <v>35</v>
      </c>
      <c r="I12" s="13">
        <v>9</v>
      </c>
      <c r="J12" s="13">
        <v>2</v>
      </c>
      <c r="K12" s="13">
        <v>0</v>
      </c>
      <c r="L12" s="13">
        <v>0</v>
      </c>
      <c r="M12" s="13"/>
      <c r="N12" s="13"/>
    </row>
    <row r="13" spans="1:24">
      <c r="A13" s="77" t="s">
        <v>43</v>
      </c>
      <c r="B13" s="67">
        <f>B12/B28*100</f>
        <v>0.47750623708989459</v>
      </c>
      <c r="C13" s="67">
        <f>C12/B12*100</f>
        <v>0</v>
      </c>
      <c r="D13" s="67">
        <f>D12/B12*100</f>
        <v>0.5617977528089888</v>
      </c>
      <c r="E13" s="67">
        <f>E12/B12*100</f>
        <v>15.168539325842698</v>
      </c>
      <c r="F13" s="67">
        <f>F12/B12*100</f>
        <v>23.595505617977526</v>
      </c>
      <c r="G13" s="67">
        <f>G12/B12*100</f>
        <v>34.831460674157306</v>
      </c>
      <c r="H13" s="67">
        <f>H12/B12*100</f>
        <v>19.662921348314608</v>
      </c>
      <c r="I13" s="67">
        <f>I12/B12*100</f>
        <v>5.0561797752808983</v>
      </c>
      <c r="J13" s="67">
        <f>J12/B12*100</f>
        <v>1.1235955056179776</v>
      </c>
      <c r="K13" s="67">
        <f>K12/B12*100</f>
        <v>0</v>
      </c>
      <c r="L13" s="67">
        <f>L12/B12*100</f>
        <v>0</v>
      </c>
      <c r="M13" s="13"/>
      <c r="N13" s="13"/>
    </row>
    <row r="14" spans="1:24">
      <c r="A14" s="13" t="s">
        <v>67</v>
      </c>
      <c r="B14" s="13">
        <v>398</v>
      </c>
      <c r="C14" s="13">
        <v>0</v>
      </c>
      <c r="D14" s="13">
        <v>9</v>
      </c>
      <c r="E14" s="13">
        <v>30</v>
      </c>
      <c r="F14" s="13">
        <v>103</v>
      </c>
      <c r="G14" s="13">
        <v>133</v>
      </c>
      <c r="H14" s="13">
        <v>98</v>
      </c>
      <c r="I14" s="13">
        <v>22</v>
      </c>
      <c r="J14" s="13">
        <v>3</v>
      </c>
      <c r="K14" s="13">
        <v>0</v>
      </c>
      <c r="L14" s="13">
        <v>0</v>
      </c>
      <c r="M14" s="13"/>
      <c r="N14" s="13"/>
    </row>
    <row r="15" spans="1:24">
      <c r="A15" s="77" t="s">
        <v>43</v>
      </c>
      <c r="B15" s="67">
        <f>B14/B28*100</f>
        <v>1.0676824851785283</v>
      </c>
      <c r="C15" s="67">
        <f>C14/B14*100</f>
        <v>0</v>
      </c>
      <c r="D15" s="67">
        <f>D14/B14*100</f>
        <v>2.2613065326633168</v>
      </c>
      <c r="E15" s="67">
        <f>E14/B14*100</f>
        <v>7.5376884422110546</v>
      </c>
      <c r="F15" s="67">
        <f>F14/B14*100</f>
        <v>25.879396984924625</v>
      </c>
      <c r="G15" s="67">
        <f>G14/B14*100</f>
        <v>33.417085427135682</v>
      </c>
      <c r="H15" s="67">
        <f>H14/B14*100</f>
        <v>24.623115577889447</v>
      </c>
      <c r="I15" s="67">
        <f>I14/B14*100</f>
        <v>5.5276381909547743</v>
      </c>
      <c r="J15" s="67">
        <f>J14/B14*100</f>
        <v>0.75376884422110546</v>
      </c>
      <c r="K15" s="67">
        <f>K14/B14*100</f>
        <v>0</v>
      </c>
      <c r="L15" s="67">
        <f>L14/B14*100</f>
        <v>0</v>
      </c>
      <c r="M15" s="13"/>
      <c r="N15" s="13"/>
    </row>
    <row r="16" spans="1:24">
      <c r="A16" s="36" t="s">
        <v>68</v>
      </c>
      <c r="B16" s="38">
        <v>1258</v>
      </c>
      <c r="C16" s="13">
        <v>0</v>
      </c>
      <c r="D16" s="13">
        <v>47</v>
      </c>
      <c r="E16" s="13">
        <v>172</v>
      </c>
      <c r="F16" s="13">
        <v>287</v>
      </c>
      <c r="G16" s="13">
        <v>405</v>
      </c>
      <c r="H16" s="13">
        <v>284</v>
      </c>
      <c r="I16" s="13">
        <v>56</v>
      </c>
      <c r="J16" s="13">
        <v>7</v>
      </c>
      <c r="K16" s="13">
        <v>0</v>
      </c>
      <c r="L16" s="13">
        <v>0</v>
      </c>
      <c r="M16" s="13"/>
      <c r="N16" s="13"/>
    </row>
    <row r="17" spans="1:14">
      <c r="A17" s="77" t="s">
        <v>43</v>
      </c>
      <c r="B17" s="67">
        <f>B16/B28*100</f>
        <v>3.3747350913431875</v>
      </c>
      <c r="C17" s="67">
        <f>C16/B16*100</f>
        <v>0</v>
      </c>
      <c r="D17" s="67">
        <f>D16/B16*100</f>
        <v>3.7360890302066774</v>
      </c>
      <c r="E17" s="67">
        <f>E16/B16*100</f>
        <v>13.672496025437203</v>
      </c>
      <c r="F17" s="67">
        <f>F16/B16*100</f>
        <v>22.813990461049286</v>
      </c>
      <c r="G17" s="67">
        <f>G16/B16*100</f>
        <v>32.193958664546898</v>
      </c>
      <c r="H17" s="67">
        <f>H16/B16*100</f>
        <v>22.575516693163753</v>
      </c>
      <c r="I17" s="67">
        <f>I16/B16*100</f>
        <v>4.4515103338632747</v>
      </c>
      <c r="J17" s="67">
        <f>J16/B16*100</f>
        <v>0.55643879173290933</v>
      </c>
      <c r="K17" s="67">
        <f>K16/B16*100</f>
        <v>0</v>
      </c>
      <c r="L17" s="67">
        <f>L16/B16*100</f>
        <v>0</v>
      </c>
      <c r="M17" s="13"/>
      <c r="N17" s="13"/>
    </row>
    <row r="18" spans="1:14">
      <c r="A18" s="13" t="s">
        <v>124</v>
      </c>
      <c r="B18" s="38">
        <v>5159</v>
      </c>
      <c r="C18" s="13">
        <v>1</v>
      </c>
      <c r="D18" s="13">
        <v>188</v>
      </c>
      <c r="E18" s="13">
        <v>804</v>
      </c>
      <c r="F18" s="13">
        <v>1347</v>
      </c>
      <c r="G18" s="38">
        <v>1666</v>
      </c>
      <c r="H18" s="13">
        <v>939</v>
      </c>
      <c r="I18" s="13">
        <v>200</v>
      </c>
      <c r="J18" s="13">
        <v>14</v>
      </c>
      <c r="K18" s="13">
        <v>0</v>
      </c>
      <c r="L18" s="13">
        <v>0</v>
      </c>
      <c r="M18" s="13"/>
      <c r="N18" s="13"/>
    </row>
    <row r="19" spans="1:14">
      <c r="A19" s="77" t="s">
        <v>43</v>
      </c>
      <c r="B19" s="67">
        <f>B18/B28*100</f>
        <v>13.839633017678461</v>
      </c>
      <c r="C19" s="67">
        <f>C18/B18*100</f>
        <v>1.9383601473153711E-2</v>
      </c>
      <c r="D19" s="67">
        <f>D18/B18*100</f>
        <v>3.6441170769528979</v>
      </c>
      <c r="E19" s="67">
        <f>E18/B18*100</f>
        <v>15.584415584415584</v>
      </c>
      <c r="F19" s="67">
        <f>F18/B18*100</f>
        <v>26.109711184338053</v>
      </c>
      <c r="G19" s="67">
        <f>G18/B18*100</f>
        <v>32.293080054274078</v>
      </c>
      <c r="H19" s="67">
        <f>H18/B18*100</f>
        <v>18.201201783291335</v>
      </c>
      <c r="I19" s="67">
        <f>I18/B18*100</f>
        <v>3.8767202946307422</v>
      </c>
      <c r="J19" s="67">
        <f>J18/B18*100</f>
        <v>0.27137042062415195</v>
      </c>
      <c r="K19" s="67">
        <f>K18/B18*100</f>
        <v>0</v>
      </c>
      <c r="L19" s="67">
        <f>L18/B18*100</f>
        <v>0</v>
      </c>
      <c r="M19" s="13"/>
      <c r="N19" s="9"/>
    </row>
    <row r="20" spans="1:14">
      <c r="A20" s="13" t="s">
        <v>69</v>
      </c>
      <c r="B20" s="38">
        <v>13560</v>
      </c>
      <c r="C20" s="13">
        <v>2</v>
      </c>
      <c r="D20" s="13">
        <v>361</v>
      </c>
      <c r="E20" s="38">
        <v>1963</v>
      </c>
      <c r="F20" s="38">
        <v>3851</v>
      </c>
      <c r="G20" s="38">
        <v>4565</v>
      </c>
      <c r="H20" s="38">
        <v>2318</v>
      </c>
      <c r="I20" s="13">
        <v>475</v>
      </c>
      <c r="J20" s="13">
        <v>23</v>
      </c>
      <c r="K20" s="13">
        <v>2</v>
      </c>
      <c r="L20" s="13">
        <v>0</v>
      </c>
      <c r="M20" s="13"/>
      <c r="N20" s="13"/>
    </row>
    <row r="21" spans="1:14">
      <c r="A21" s="77" t="s">
        <v>43</v>
      </c>
      <c r="B21" s="67">
        <f>B20/B28*100</f>
        <v>36.376317836735787</v>
      </c>
      <c r="C21" s="67">
        <f>C20/B20*100</f>
        <v>1.4749262536873156E-2</v>
      </c>
      <c r="D21" s="67">
        <f>D20/B20*100</f>
        <v>2.6622418879056049</v>
      </c>
      <c r="E21" s="67">
        <f>E20/B20*100</f>
        <v>14.476401179941004</v>
      </c>
      <c r="F21" s="67">
        <f>F20/B20*100</f>
        <v>28.399705014749259</v>
      </c>
      <c r="G21" s="67">
        <f>G20/B20*100</f>
        <v>33.665191740412979</v>
      </c>
      <c r="H21" s="67">
        <f>H20/B20*100</f>
        <v>17.09439528023599</v>
      </c>
      <c r="I21" s="67">
        <f>I20/B20*100</f>
        <v>3.5029498525073746</v>
      </c>
      <c r="J21" s="67">
        <f>J20/B20*100</f>
        <v>0.1696165191740413</v>
      </c>
      <c r="K21" s="67">
        <f>K20/B20*100</f>
        <v>1.4749262536873156E-2</v>
      </c>
      <c r="L21" s="48">
        <f>L20/B20*100</f>
        <v>0</v>
      </c>
      <c r="M21" s="13"/>
      <c r="N21" s="13"/>
    </row>
    <row r="22" spans="1:14">
      <c r="A22" s="13" t="s">
        <v>70</v>
      </c>
      <c r="B22" s="38">
        <v>12192</v>
      </c>
      <c r="C22" s="13">
        <v>0</v>
      </c>
      <c r="D22" s="13">
        <v>222</v>
      </c>
      <c r="E22" s="38">
        <v>1418</v>
      </c>
      <c r="F22" s="38">
        <v>3546</v>
      </c>
      <c r="G22" s="38">
        <v>4404</v>
      </c>
      <c r="H22" s="38">
        <v>2188</v>
      </c>
      <c r="I22" s="13">
        <v>403</v>
      </c>
      <c r="J22" s="13">
        <v>11</v>
      </c>
      <c r="K22" s="13">
        <v>0</v>
      </c>
      <c r="L22" s="13">
        <v>0</v>
      </c>
      <c r="M22" s="13"/>
      <c r="N22" s="13"/>
    </row>
    <row r="23" spans="1:14">
      <c r="A23" s="77" t="s">
        <v>43</v>
      </c>
      <c r="B23" s="67">
        <f>B22/B28*100</f>
        <v>32.706494621348284</v>
      </c>
      <c r="C23" s="67">
        <f>C22/B22*100</f>
        <v>0</v>
      </c>
      <c r="D23" s="67">
        <f>D22/B22*100</f>
        <v>1.8208661417322833</v>
      </c>
      <c r="E23" s="67">
        <f>E22/B22*100</f>
        <v>11.630577427821523</v>
      </c>
      <c r="F23" s="67">
        <f>F22/B22*100</f>
        <v>29.084645669291337</v>
      </c>
      <c r="G23" s="67">
        <f>G22/B22*100</f>
        <v>36.122047244094489</v>
      </c>
      <c r="H23" s="67">
        <f>H22/B22*100</f>
        <v>17.946194225721783</v>
      </c>
      <c r="I23" s="67">
        <f>I22/B22*100</f>
        <v>3.3054461942257216</v>
      </c>
      <c r="J23" s="67">
        <f>J22/B22*100</f>
        <v>9.0223097112860889E-2</v>
      </c>
      <c r="K23" s="67">
        <f>K22/B22*100</f>
        <v>0</v>
      </c>
      <c r="L23" s="67">
        <f>L22/B22*100</f>
        <v>0</v>
      </c>
      <c r="M23" s="13"/>
      <c r="N23" s="13"/>
    </row>
    <row r="24" spans="1:14">
      <c r="A24" s="13" t="s">
        <v>71</v>
      </c>
      <c r="B24" s="38">
        <v>3815</v>
      </c>
      <c r="C24" s="13">
        <v>0</v>
      </c>
      <c r="D24" s="13">
        <v>42</v>
      </c>
      <c r="E24" s="13">
        <v>389</v>
      </c>
      <c r="F24" s="38">
        <v>1048</v>
      </c>
      <c r="G24" s="38">
        <v>1396</v>
      </c>
      <c r="H24" s="13">
        <v>780</v>
      </c>
      <c r="I24" s="13">
        <v>158</v>
      </c>
      <c r="J24" s="13">
        <v>2</v>
      </c>
      <c r="K24" s="13">
        <v>0</v>
      </c>
      <c r="L24" s="13">
        <v>0</v>
      </c>
      <c r="M24" s="13"/>
      <c r="N24" s="13"/>
    </row>
    <row r="25" spans="1:14">
      <c r="A25" s="77" t="s">
        <v>43</v>
      </c>
      <c r="B25" s="67">
        <f>B24/B28*100</f>
        <v>10.234192665718808</v>
      </c>
      <c r="C25" s="67">
        <f>C24/B24*100</f>
        <v>0</v>
      </c>
      <c r="D25" s="67">
        <f>D24/B24*100</f>
        <v>1.1009174311926606</v>
      </c>
      <c r="E25" s="67">
        <f>E24/B24*100</f>
        <v>10.19659239842726</v>
      </c>
      <c r="F25" s="67">
        <f>F24/B24*100</f>
        <v>27.47051114023591</v>
      </c>
      <c r="G25" s="67">
        <f>G24/B24*100</f>
        <v>36.592398427260811</v>
      </c>
      <c r="H25" s="67">
        <f>H24/B24*100</f>
        <v>20.445609436435124</v>
      </c>
      <c r="I25" s="67">
        <f>I24/B24*100</f>
        <v>4.1415465268676277</v>
      </c>
      <c r="J25" s="67">
        <f>J24/B24*100</f>
        <v>5.242463958060288E-2</v>
      </c>
      <c r="K25" s="67">
        <f>K24/B24*100</f>
        <v>0</v>
      </c>
      <c r="L25" s="48">
        <f>L24/B24*100</f>
        <v>0</v>
      </c>
      <c r="M25" s="13"/>
      <c r="N25" s="13"/>
    </row>
    <row r="26" spans="1:14">
      <c r="A26" s="13" t="s">
        <v>58</v>
      </c>
      <c r="B26" s="13">
        <v>571</v>
      </c>
      <c r="C26" s="13">
        <v>0</v>
      </c>
      <c r="D26" s="13">
        <v>6</v>
      </c>
      <c r="E26" s="13">
        <v>53</v>
      </c>
      <c r="F26" s="13">
        <v>161</v>
      </c>
      <c r="G26" s="13">
        <v>209</v>
      </c>
      <c r="H26" s="13">
        <v>119</v>
      </c>
      <c r="I26" s="13">
        <v>21</v>
      </c>
      <c r="J26" s="13">
        <v>2</v>
      </c>
      <c r="K26" s="13">
        <v>0</v>
      </c>
      <c r="L26" s="13">
        <v>0</v>
      </c>
      <c r="M26" s="13"/>
      <c r="N26" s="13"/>
    </row>
    <row r="27" spans="1:14">
      <c r="A27" s="77" t="s">
        <v>43</v>
      </c>
      <c r="B27" s="67">
        <f>B26/B28*100</f>
        <v>1.531775625720954</v>
      </c>
      <c r="C27" s="42">
        <f>C26/B26*100</f>
        <v>0</v>
      </c>
      <c r="D27" s="65">
        <f>D26/B26*100</f>
        <v>1.0507880910683012</v>
      </c>
      <c r="E27" s="65">
        <f>E26/B26*100</f>
        <v>9.281961471103326</v>
      </c>
      <c r="F27" s="65">
        <f>F26/B26*100</f>
        <v>28.196147110332749</v>
      </c>
      <c r="G27" s="65">
        <f>G26/B26*100</f>
        <v>36.602451838879155</v>
      </c>
      <c r="H27" s="65">
        <f>H26/B26*100</f>
        <v>20.840630472854642</v>
      </c>
      <c r="I27" s="65">
        <f>I26/B26*100</f>
        <v>3.6777583187390541</v>
      </c>
      <c r="J27" s="65">
        <f>J26/B26*100</f>
        <v>0.35026269702276708</v>
      </c>
      <c r="K27" s="65">
        <f>K26/B26*100</f>
        <v>0</v>
      </c>
      <c r="L27" s="65">
        <f>L26/B26*100</f>
        <v>0</v>
      </c>
      <c r="M27" s="13"/>
      <c r="N27" s="13"/>
    </row>
    <row r="28" spans="1:14">
      <c r="A28" s="42" t="s">
        <v>1</v>
      </c>
      <c r="B28" s="21">
        <v>37277</v>
      </c>
      <c r="C28" s="13">
        <v>3</v>
      </c>
      <c r="D28" s="13">
        <v>884</v>
      </c>
      <c r="E28" s="38">
        <v>4872</v>
      </c>
      <c r="F28" s="38">
        <v>10418</v>
      </c>
      <c r="G28" s="38">
        <v>12885</v>
      </c>
      <c r="H28" s="38">
        <v>6798</v>
      </c>
      <c r="I28" s="38">
        <v>1351</v>
      </c>
      <c r="J28" s="13">
        <v>64</v>
      </c>
      <c r="K28" s="13">
        <v>2</v>
      </c>
      <c r="L28" s="21">
        <v>0</v>
      </c>
      <c r="M28" s="13"/>
      <c r="N28" s="13"/>
    </row>
    <row r="29" spans="1:14">
      <c r="A29" s="43" t="s">
        <v>43</v>
      </c>
      <c r="B29" s="104">
        <v>100</v>
      </c>
      <c r="C29" s="50">
        <f>C28/B28*100</f>
        <v>8.0478579284813685E-3</v>
      </c>
      <c r="D29" s="50">
        <f>D28/B28*100</f>
        <v>2.3714354695925102</v>
      </c>
      <c r="E29" s="50">
        <f>E28/B28*100</f>
        <v>13.069721275853743</v>
      </c>
      <c r="F29" s="50">
        <f>F28/B28*100</f>
        <v>27.9475279663063</v>
      </c>
      <c r="G29" s="50">
        <f>G28/B28*100</f>
        <v>34.565549802827483</v>
      </c>
      <c r="H29" s="50">
        <f>H28/B28*100</f>
        <v>18.236446065938782</v>
      </c>
      <c r="I29" s="50">
        <f>I28/B28*100</f>
        <v>3.6242186871261102</v>
      </c>
      <c r="J29" s="50">
        <f>J28/B28*100</f>
        <v>0.17168763580760255</v>
      </c>
      <c r="K29" s="50">
        <f>K28/B28*100</f>
        <v>5.3652386189875795E-3</v>
      </c>
      <c r="L29" s="50">
        <v>0</v>
      </c>
      <c r="M29" s="58"/>
      <c r="N29" s="13"/>
    </row>
    <row r="30" spans="1:14">
      <c r="A30" s="6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42"/>
      <c r="N30" s="13"/>
    </row>
    <row r="31" spans="1:14">
      <c r="A31" s="23" t="s">
        <v>5</v>
      </c>
      <c r="B31" s="23" t="s">
        <v>6</v>
      </c>
      <c r="C31" s="19"/>
      <c r="D31" s="22"/>
      <c r="E31" s="22"/>
      <c r="F31" s="22"/>
      <c r="G31" s="19"/>
      <c r="H31" s="19"/>
      <c r="I31" s="19"/>
      <c r="J31" s="19"/>
      <c r="K31" s="19"/>
      <c r="L31" s="19"/>
      <c r="M31" s="13"/>
      <c r="N31" s="13"/>
    </row>
    <row r="32" spans="1:14">
      <c r="A32" s="24" t="s">
        <v>7</v>
      </c>
      <c r="B32" s="24" t="s">
        <v>8</v>
      </c>
      <c r="C32" s="13"/>
      <c r="D32" s="13"/>
      <c r="E32" s="13"/>
      <c r="F32" s="13"/>
      <c r="G32" s="13"/>
      <c r="H32" s="13"/>
      <c r="I32" s="13"/>
      <c r="J32" s="13"/>
      <c r="K32" s="13"/>
      <c r="L32" s="38"/>
      <c r="M32" s="13"/>
      <c r="N32" s="13"/>
    </row>
    <row r="33" spans="1:1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B34" s="82"/>
    </row>
  </sheetData>
  <mergeCells count="3">
    <mergeCell ref="C4:K4"/>
    <mergeCell ref="C5:K5"/>
    <mergeCell ref="O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 1</vt:lpstr>
      <vt:lpstr>Tab 2</vt:lpstr>
      <vt:lpstr>Tab 3</vt:lpstr>
      <vt:lpstr>Tab 4</vt:lpstr>
      <vt:lpstr>Tab 5</vt:lpstr>
      <vt:lpstr>Tab 6</vt:lpstr>
      <vt:lpstr>Tab 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cp:lastPrinted>2019-06-28T10:02:30Z</cp:lastPrinted>
  <dcterms:created xsi:type="dcterms:W3CDTF">2016-10-03T09:36:34Z</dcterms:created>
  <dcterms:modified xsi:type="dcterms:W3CDTF">2019-07-02T12:05:33Z</dcterms:modified>
</cp:coreProperties>
</file>