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435" tabRatio="640"/>
  </bookViews>
  <sheets>
    <sheet name="Tab 1" sheetId="1" r:id="rId1"/>
    <sheet name="Tab 2" sheetId="7" r:id="rId2"/>
    <sheet name="Tab 3" sheetId="3" r:id="rId3"/>
    <sheet name="Tab 4" sheetId="4" r:id="rId4"/>
    <sheet name="Tab 5" sheetId="5" r:id="rId5"/>
    <sheet name="Tab 6" sheetId="13" r:id="rId6"/>
    <sheet name="Tab 7" sheetId="14" r:id="rId7"/>
    <sheet name="Tab 8" sheetId="9" r:id="rId8"/>
    <sheet name="Tab 9" sheetId="10" r:id="rId9"/>
    <sheet name="Tab 10" sheetId="11" r:id="rId10"/>
    <sheet name="Tab 11" sheetId="12" r:id="rId11"/>
  </sheets>
  <definedNames>
    <definedName name="_xlnm._FilterDatabase" localSheetId="0" hidden="1">'Tab 1'!#REF!</definedName>
  </definedNames>
  <calcPr calcId="152511" refMode="R1C1"/>
</workbook>
</file>

<file path=xl/calcChain.xml><?xml version="1.0" encoding="utf-8"?>
<calcChain xmlns="http://schemas.openxmlformats.org/spreadsheetml/2006/main">
  <c r="D29" i="3"/>
  <c r="E12" i="12" l="1"/>
  <c r="E11"/>
  <c r="E10"/>
  <c r="E9"/>
  <c r="E8"/>
  <c r="E7"/>
  <c r="D19" i="11"/>
  <c r="D18"/>
  <c r="D17"/>
  <c r="D16"/>
  <c r="D15"/>
  <c r="D14"/>
  <c r="G12" i="10"/>
  <c r="F12"/>
  <c r="E12"/>
  <c r="D12"/>
  <c r="C12"/>
  <c r="J29" i="3"/>
  <c r="I29"/>
  <c r="H29"/>
  <c r="G29"/>
  <c r="F29"/>
  <c r="E29"/>
  <c r="C29"/>
  <c r="J30" i="4"/>
  <c r="I30"/>
  <c r="H30"/>
  <c r="G30"/>
  <c r="F30"/>
  <c r="E30"/>
  <c r="D30"/>
  <c r="C30"/>
  <c r="H11" i="9"/>
  <c r="G11"/>
  <c r="F11"/>
  <c r="E11"/>
  <c r="D11"/>
  <c r="C11"/>
  <c r="G39" i="1"/>
  <c r="F13" i="12" l="1"/>
  <c r="F8"/>
  <c r="F9"/>
  <c r="F10"/>
  <c r="F11"/>
  <c r="F12"/>
  <c r="F7"/>
  <c r="D13"/>
  <c r="B13"/>
  <c r="C20" i="11"/>
  <c r="D8" i="9"/>
  <c r="E8"/>
  <c r="F8"/>
  <c r="G8"/>
  <c r="H8"/>
  <c r="C8"/>
  <c r="G70" i="5" l="1"/>
  <c r="E70"/>
  <c r="D68"/>
  <c r="C70"/>
  <c r="D69" s="1"/>
  <c r="F39" i="1"/>
  <c r="E39"/>
  <c r="D39"/>
  <c r="C39"/>
  <c r="B39"/>
  <c r="B28" i="3" l="1"/>
  <c r="B11" i="10"/>
  <c r="B26" i="14"/>
  <c r="B24"/>
  <c r="B22"/>
  <c r="B20"/>
  <c r="B18"/>
  <c r="B16"/>
  <c r="B14"/>
  <c r="B12"/>
  <c r="B10"/>
  <c r="B8"/>
  <c r="B26" i="13"/>
  <c r="B24"/>
  <c r="B20"/>
  <c r="B18"/>
  <c r="B16"/>
  <c r="B14"/>
  <c r="B12"/>
  <c r="B10"/>
  <c r="B8"/>
  <c r="B29" i="4"/>
  <c r="B10" i="9" l="1"/>
  <c r="B22" i="13"/>
  <c r="D28" i="4" l="1"/>
  <c r="E28"/>
  <c r="F28"/>
  <c r="G28"/>
  <c r="H28"/>
  <c r="I28"/>
  <c r="J28"/>
  <c r="C28"/>
  <c r="D26"/>
  <c r="E26"/>
  <c r="F26"/>
  <c r="G26"/>
  <c r="H26"/>
  <c r="I26"/>
  <c r="J26"/>
  <c r="C26"/>
  <c r="D27" i="3"/>
  <c r="E27"/>
  <c r="F27"/>
  <c r="G27"/>
  <c r="H27"/>
  <c r="I27"/>
  <c r="J27"/>
  <c r="C27"/>
  <c r="D25"/>
  <c r="E25"/>
  <c r="F25"/>
  <c r="G25"/>
  <c r="H25"/>
  <c r="I25"/>
  <c r="J25"/>
  <c r="C25"/>
  <c r="G28" i="13" l="1"/>
  <c r="F28"/>
  <c r="E28"/>
  <c r="D28"/>
  <c r="I9" l="1"/>
  <c r="I11"/>
  <c r="I13"/>
  <c r="I15"/>
  <c r="I17"/>
  <c r="I19"/>
  <c r="I23"/>
  <c r="I25"/>
  <c r="I27"/>
  <c r="I28"/>
  <c r="C12" i="12"/>
  <c r="C11"/>
  <c r="C8"/>
  <c r="C9"/>
  <c r="C7" l="1"/>
  <c r="C9" i="14"/>
  <c r="D9"/>
  <c r="E9"/>
  <c r="F9"/>
  <c r="G9"/>
  <c r="H9"/>
  <c r="I9"/>
  <c r="J9"/>
  <c r="K9"/>
  <c r="L9"/>
  <c r="C11"/>
  <c r="D11"/>
  <c r="E11"/>
  <c r="F11"/>
  <c r="G11"/>
  <c r="H11"/>
  <c r="I11"/>
  <c r="J11"/>
  <c r="K11"/>
  <c r="L11"/>
  <c r="C13"/>
  <c r="D13"/>
  <c r="E13"/>
  <c r="F13"/>
  <c r="G13"/>
  <c r="H13"/>
  <c r="I13"/>
  <c r="J13"/>
  <c r="K13"/>
  <c r="L13"/>
  <c r="D15"/>
  <c r="E15"/>
  <c r="F15"/>
  <c r="G15"/>
  <c r="H15"/>
  <c r="I15"/>
  <c r="J15"/>
  <c r="K15"/>
  <c r="L15"/>
  <c r="C17"/>
  <c r="D17"/>
  <c r="E17"/>
  <c r="F17"/>
  <c r="G17"/>
  <c r="H17"/>
  <c r="I17"/>
  <c r="J17"/>
  <c r="K17"/>
  <c r="L17"/>
  <c r="C19"/>
  <c r="D19"/>
  <c r="E19"/>
  <c r="F19"/>
  <c r="G19"/>
  <c r="H19"/>
  <c r="I19"/>
  <c r="J19"/>
  <c r="K19"/>
  <c r="L19"/>
  <c r="C21"/>
  <c r="D21"/>
  <c r="E21"/>
  <c r="F21"/>
  <c r="G21"/>
  <c r="H21"/>
  <c r="I21"/>
  <c r="J21"/>
  <c r="K21"/>
  <c r="L21"/>
  <c r="C23"/>
  <c r="D23"/>
  <c r="E23"/>
  <c r="F23"/>
  <c r="G23"/>
  <c r="H23"/>
  <c r="I23"/>
  <c r="J23"/>
  <c r="K23"/>
  <c r="L23"/>
  <c r="C25"/>
  <c r="D25"/>
  <c r="E25"/>
  <c r="F25"/>
  <c r="G25"/>
  <c r="H25"/>
  <c r="I25"/>
  <c r="J25"/>
  <c r="K25"/>
  <c r="L25"/>
  <c r="C27"/>
  <c r="D27"/>
  <c r="E27"/>
  <c r="F27"/>
  <c r="G27"/>
  <c r="H27"/>
  <c r="I27"/>
  <c r="J27"/>
  <c r="K27"/>
  <c r="L27"/>
  <c r="B28"/>
  <c r="B9" s="1"/>
  <c r="C28"/>
  <c r="D28"/>
  <c r="E28"/>
  <c r="F28"/>
  <c r="G28"/>
  <c r="H28"/>
  <c r="I28"/>
  <c r="J28"/>
  <c r="K28"/>
  <c r="D9" i="13"/>
  <c r="E9"/>
  <c r="F9"/>
  <c r="G9"/>
  <c r="H9"/>
  <c r="C11"/>
  <c r="D11"/>
  <c r="E11"/>
  <c r="F11"/>
  <c r="G11"/>
  <c r="H11"/>
  <c r="C13"/>
  <c r="D13"/>
  <c r="E13"/>
  <c r="F13"/>
  <c r="G13"/>
  <c r="H13"/>
  <c r="C15"/>
  <c r="D15"/>
  <c r="E15"/>
  <c r="F15"/>
  <c r="G15"/>
  <c r="H15"/>
  <c r="C17"/>
  <c r="D17"/>
  <c r="E17"/>
  <c r="F17"/>
  <c r="G17"/>
  <c r="H17"/>
  <c r="C19"/>
  <c r="D19"/>
  <c r="E19"/>
  <c r="F19"/>
  <c r="G19"/>
  <c r="H19"/>
  <c r="C23"/>
  <c r="D23"/>
  <c r="E23"/>
  <c r="F23"/>
  <c r="G23"/>
  <c r="H23"/>
  <c r="C25"/>
  <c r="D25"/>
  <c r="E25"/>
  <c r="F25"/>
  <c r="G25"/>
  <c r="H25"/>
  <c r="C27"/>
  <c r="D27"/>
  <c r="E27"/>
  <c r="F27"/>
  <c r="G27"/>
  <c r="H27"/>
  <c r="C28"/>
  <c r="H28"/>
  <c r="J29" i="14" l="1"/>
  <c r="F29"/>
  <c r="H29"/>
  <c r="I29"/>
  <c r="E29"/>
  <c r="D29"/>
  <c r="B23"/>
  <c r="K29"/>
  <c r="G29"/>
  <c r="C29"/>
  <c r="B25"/>
  <c r="B17"/>
  <c r="B11"/>
  <c r="B27"/>
  <c r="B19"/>
  <c r="B13"/>
  <c r="B21"/>
  <c r="B15"/>
  <c r="D9" i="10" l="1"/>
  <c r="E9"/>
  <c r="F9"/>
  <c r="G9"/>
  <c r="C9"/>
  <c r="H69" i="5" l="1"/>
  <c r="F69"/>
  <c r="D67"/>
  <c r="F67" l="1"/>
  <c r="F68"/>
  <c r="H67"/>
  <c r="H68"/>
  <c r="H62" l="1"/>
  <c r="H61"/>
  <c r="F62"/>
  <c r="F64"/>
  <c r="F63"/>
  <c r="F61"/>
  <c r="D64"/>
  <c r="D63"/>
  <c r="D62"/>
  <c r="D61"/>
  <c r="F54" l="1"/>
  <c r="H54"/>
  <c r="D21" i="13" l="1"/>
  <c r="E21"/>
  <c r="I21"/>
  <c r="G21"/>
  <c r="F21"/>
  <c r="H21"/>
  <c r="C21"/>
  <c r="B28"/>
  <c r="B27" s="1"/>
  <c r="B15" l="1"/>
  <c r="B23"/>
  <c r="B13"/>
  <c r="B17"/>
  <c r="B11"/>
  <c r="B25"/>
  <c r="B9"/>
  <c r="G29"/>
  <c r="B21"/>
  <c r="B19"/>
  <c r="H29"/>
  <c r="D29"/>
  <c r="E29"/>
  <c r="F29"/>
  <c r="B29" l="1"/>
</calcChain>
</file>

<file path=xl/sharedStrings.xml><?xml version="1.0" encoding="utf-8"?>
<sst xmlns="http://schemas.openxmlformats.org/spreadsheetml/2006/main" count="455" uniqueCount="258">
  <si>
    <t>Broj</t>
  </si>
  <si>
    <t>Ukupno</t>
  </si>
  <si>
    <t>rođenih</t>
  </si>
  <si>
    <t xml:space="preserve">Izvor podataka: </t>
  </si>
  <si>
    <t xml:space="preserve">Prijave poroda iz zdravstvenih ustanova </t>
  </si>
  <si>
    <t xml:space="preserve">Source of information: </t>
  </si>
  <si>
    <t>Birth registration forms from healthcare institutions</t>
  </si>
  <si>
    <t xml:space="preserve"> GODINA</t>
  </si>
  <si>
    <t xml:space="preserve">poroda  </t>
  </si>
  <si>
    <t>živorođenih</t>
  </si>
  <si>
    <t>Year</t>
  </si>
  <si>
    <t>No. of</t>
  </si>
  <si>
    <t>Total</t>
  </si>
  <si>
    <t>Livebirths</t>
  </si>
  <si>
    <t>deliveries</t>
  </si>
  <si>
    <t>births</t>
  </si>
  <si>
    <t>43.753*</t>
  </si>
  <si>
    <t>2009.</t>
  </si>
  <si>
    <t>44.577*</t>
  </si>
  <si>
    <t>2010.</t>
  </si>
  <si>
    <t>43.361*</t>
  </si>
  <si>
    <t>41.197*</t>
  </si>
  <si>
    <t>41.771*</t>
  </si>
  <si>
    <t>2013.</t>
  </si>
  <si>
    <t>39.939*</t>
  </si>
  <si>
    <t>2014.</t>
  </si>
  <si>
    <t>2015.</t>
  </si>
  <si>
    <t xml:space="preserve">GODINA </t>
  </si>
  <si>
    <t>UKUPNO</t>
  </si>
  <si>
    <t>BROJ DOSADAŠNJIH PORODA</t>
  </si>
  <si>
    <t>Childbirths to date</t>
  </si>
  <si>
    <t>2008.</t>
  </si>
  <si>
    <t>2011.</t>
  </si>
  <si>
    <t>2012.</t>
  </si>
  <si>
    <t>GODINA</t>
  </si>
  <si>
    <t xml:space="preserve">Godina  </t>
  </si>
  <si>
    <t>Broj djece</t>
  </si>
  <si>
    <t>U K U P N O</t>
  </si>
  <si>
    <t>u porodu</t>
  </si>
  <si>
    <t>rodilja</t>
  </si>
  <si>
    <t>%</t>
  </si>
  <si>
    <t>Živorođenih</t>
  </si>
  <si>
    <t>Mrtvorođenih</t>
  </si>
  <si>
    <t xml:space="preserve">No. of children </t>
  </si>
  <si>
    <t>T O T A L</t>
  </si>
  <si>
    <t xml:space="preserve">Year  </t>
  </si>
  <si>
    <t>mothers</t>
  </si>
  <si>
    <t>TRAJANJE TRUDNOĆE (navršeni tjedni)</t>
  </si>
  <si>
    <t xml:space="preserve">22-27 </t>
  </si>
  <si>
    <t xml:space="preserve">28-31 </t>
  </si>
  <si>
    <t xml:space="preserve">32-36 </t>
  </si>
  <si>
    <t xml:space="preserve">37-41 </t>
  </si>
  <si>
    <t xml:space="preserve">≥42 </t>
  </si>
  <si>
    <t xml:space="preserve">   nepoznato  </t>
  </si>
  <si>
    <t xml:space="preserve"> </t>
  </si>
  <si>
    <t xml:space="preserve"> ≥ 4500</t>
  </si>
  <si>
    <t>2016.</t>
  </si>
  <si>
    <t xml:space="preserve">37.503* </t>
  </si>
  <si>
    <t>37.537*</t>
  </si>
  <si>
    <t>39.566*</t>
  </si>
  <si>
    <t>2017.</t>
  </si>
  <si>
    <t>Birthweight (g)</t>
  </si>
  <si>
    <t xml:space="preserve"> 500- 999</t>
  </si>
  <si>
    <t xml:space="preserve"> 1000-1499</t>
  </si>
  <si>
    <t xml:space="preserve"> 1500-1999</t>
  </si>
  <si>
    <t xml:space="preserve"> 2000-2499</t>
  </si>
  <si>
    <t xml:space="preserve"> 3000-3499</t>
  </si>
  <si>
    <t xml:space="preserve"> 3500- 3999</t>
  </si>
  <si>
    <t xml:space="preserve"> 4000-4499</t>
  </si>
  <si>
    <t>PORODNA TEŽINA (g)</t>
  </si>
  <si>
    <t>OPĆA I VETERANSKA BOLNICA "HRVATSKI PONOS" KNIN</t>
  </si>
  <si>
    <t>ukupno</t>
  </si>
  <si>
    <t>*</t>
  </si>
  <si>
    <r>
      <t>Tablica -</t>
    </r>
    <r>
      <rPr>
        <i/>
        <sz val="11"/>
        <color theme="1"/>
        <rFont val="Arial"/>
        <family val="2"/>
        <charset val="238"/>
      </rPr>
      <t xml:space="preserve"> Table </t>
    </r>
    <r>
      <rPr>
        <b/>
        <sz val="11"/>
        <color theme="1"/>
        <rFont val="Arial"/>
        <family val="2"/>
        <charset val="238"/>
      </rPr>
      <t>1.</t>
    </r>
  </si>
  <si>
    <r>
      <t xml:space="preserve">HRVATSKA - </t>
    </r>
    <r>
      <rPr>
        <b/>
        <i/>
        <sz val="11"/>
        <color theme="1"/>
        <rFont val="Arial"/>
        <family val="2"/>
        <charset val="238"/>
      </rPr>
      <t>Croatia</t>
    </r>
  </si>
  <si>
    <r>
      <t>2008</t>
    </r>
    <r>
      <rPr>
        <b/>
        <sz val="11"/>
        <color theme="1"/>
        <rFont val="Arial"/>
        <family val="2"/>
        <charset val="238"/>
      </rPr>
      <t>.</t>
    </r>
  </si>
  <si>
    <r>
      <t>2011</t>
    </r>
    <r>
      <rPr>
        <b/>
        <sz val="11"/>
        <color theme="1"/>
        <rFont val="Arial"/>
        <family val="2"/>
        <charset val="238"/>
      </rPr>
      <t>.</t>
    </r>
  </si>
  <si>
    <r>
      <t>2012</t>
    </r>
    <r>
      <rPr>
        <b/>
        <sz val="11"/>
        <color theme="1"/>
        <rFont val="Arial"/>
        <family val="2"/>
        <charset val="238"/>
      </rPr>
      <t>.</t>
    </r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</si>
  <si>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2.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</si>
  <si>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3.</t>
    </r>
  </si>
  <si>
    <t>OB "DR. TOMISLAV BARDEK "KOPRIVNICA</t>
  </si>
  <si>
    <t>OB BJELOVAR</t>
  </si>
  <si>
    <t>OB "DR. JOSIP BENČEVIĆ" SLAVONSKI BROD</t>
  </si>
  <si>
    <t>OB DUBROVNIK</t>
  </si>
  <si>
    <t>OB GOSPIĆ</t>
  </si>
  <si>
    <t>OB  BRANITELJA DOMOVINSKOG RATA OGULIN</t>
  </si>
  <si>
    <t>OB KARLOVAC</t>
  </si>
  <si>
    <t>OB NOVA GRADIŠKA</t>
  </si>
  <si>
    <t>OB PULA</t>
  </si>
  <si>
    <t>OB ŠIBENSKO KNINSKE ŽUPANIJE</t>
  </si>
  <si>
    <t>OB VARAŽDIN</t>
  </si>
  <si>
    <t>OB VIROVITICA</t>
  </si>
  <si>
    <t>OB ZABOK I BOLNICA HRVATSKIH VETERANA</t>
  </si>
  <si>
    <t>OB ZADAR</t>
  </si>
  <si>
    <t>OB NAŠICE</t>
  </si>
  <si>
    <t>OŽB PAKRAC I BOLNICA HRVATSKIH VETERANA</t>
  </si>
  <si>
    <t>OŽB  POŽEGA</t>
  </si>
  <si>
    <t>OŽB  VINKOVCI</t>
  </si>
  <si>
    <t>OŽB  VUKOVAR I BOLNICA HRVATSKIH VETERANA</t>
  </si>
  <si>
    <t>SB PODOBNIK ZA GINEKOLOGIJU I PORODNIŠTVO</t>
  </si>
  <si>
    <t>OŽB ČAKOVEC</t>
  </si>
  <si>
    <t>KB MERKUR</t>
  </si>
  <si>
    <t>KB SVETI DUH</t>
  </si>
  <si>
    <t>KBC "SESTRE MILOSRDNICE"</t>
  </si>
  <si>
    <t>KBC OSIJEK</t>
  </si>
  <si>
    <t>KBC RIJEKA</t>
  </si>
  <si>
    <t>KBC SPLIT</t>
  </si>
  <si>
    <t>KBC ZAGREB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</si>
  <si>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4.</t>
    </r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</si>
  <si>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5.</t>
    </r>
  </si>
  <si>
    <r>
      <t xml:space="preserve">jedno - </t>
    </r>
    <r>
      <rPr>
        <i/>
        <sz val="11"/>
        <color theme="1"/>
        <rFont val="Arial"/>
        <family val="2"/>
        <charset val="238"/>
      </rPr>
      <t>single</t>
    </r>
  </si>
  <si>
    <r>
      <t xml:space="preserve">dvoje - </t>
    </r>
    <r>
      <rPr>
        <i/>
        <sz val="11"/>
        <color theme="1"/>
        <rFont val="Arial"/>
        <family val="2"/>
        <charset val="238"/>
      </rPr>
      <t>twin</t>
    </r>
  </si>
  <si>
    <r>
      <t xml:space="preserve">troje - </t>
    </r>
    <r>
      <rPr>
        <i/>
        <sz val="11"/>
        <color theme="1"/>
        <rFont val="Arial"/>
        <family val="2"/>
        <charset val="238"/>
      </rPr>
      <t>triplet</t>
    </r>
  </si>
  <si>
    <r>
      <t xml:space="preserve">četvero - </t>
    </r>
    <r>
      <rPr>
        <i/>
        <sz val="11"/>
        <color theme="1"/>
        <rFont val="Arial"/>
        <family val="2"/>
        <charset val="238"/>
      </rPr>
      <t>quadruplet</t>
    </r>
  </si>
  <si>
    <r>
      <t>ukupno</t>
    </r>
    <r>
      <rPr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total</t>
    </r>
  </si>
  <si>
    <r>
      <t>dvoje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twin</t>
    </r>
  </si>
  <si>
    <r>
      <t>troje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triplet</t>
    </r>
  </si>
  <si>
    <r>
      <t>ukupno</t>
    </r>
    <r>
      <rPr>
        <b/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total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</si>
  <si>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6.</t>
    </r>
  </si>
  <si>
    <t xml:space="preserve"> 2500-2999</t>
  </si>
  <si>
    <t>nepoznato</t>
  </si>
  <si>
    <t>36.556*</t>
  </si>
  <si>
    <t>Br. poroda</t>
  </si>
  <si>
    <t>Ukupno rođenih</t>
  </si>
  <si>
    <t>No. of deliveries</t>
  </si>
  <si>
    <t xml:space="preserve">Total births </t>
  </si>
  <si>
    <t>Early neonatal deaths (0-6 days)</t>
  </si>
  <si>
    <t>2018.</t>
  </si>
  <si>
    <t>jedno - single</t>
  </si>
  <si>
    <t>dvoje - twin</t>
  </si>
  <si>
    <t>troje - triplet</t>
  </si>
  <si>
    <t>ukupno - total</t>
  </si>
  <si>
    <t>&lt;15</t>
  </si>
  <si>
    <t>15-19</t>
  </si>
  <si>
    <t>20-24</t>
  </si>
  <si>
    <t>25-29</t>
  </si>
  <si>
    <t>30-34</t>
  </si>
  <si>
    <t>35-39</t>
  </si>
  <si>
    <t>40-44</t>
  </si>
  <si>
    <t>45-49</t>
  </si>
  <si>
    <t>DOB MAJKE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</si>
  <si>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7.</t>
    </r>
  </si>
  <si>
    <t>Late and postneonatal deaths (7-364 days)</t>
  </si>
  <si>
    <t>Stillbirths</t>
  </si>
  <si>
    <t>BROJ DOSADAŠNJIH POBAČAJA I PREKIDA TRUDNOĆE</t>
  </si>
  <si>
    <t>No. of previous miscarriages and abortions</t>
  </si>
  <si>
    <t>unknown</t>
  </si>
  <si>
    <r>
      <rPr>
        <sz val="11"/>
        <color theme="1"/>
        <rFont val="Calibri"/>
        <family val="2"/>
        <charset val="238"/>
      </rPr>
      <t>&lt;</t>
    </r>
    <r>
      <rPr>
        <sz val="11"/>
        <color theme="1"/>
        <rFont val="Arial"/>
        <family val="2"/>
        <charset val="238"/>
      </rPr>
      <t>500</t>
    </r>
  </si>
  <si>
    <t>in delivery</t>
  </si>
  <si>
    <t>četvero- quadruplet</t>
  </si>
  <si>
    <t>total</t>
  </si>
  <si>
    <t>≥50</t>
  </si>
  <si>
    <t>&lt;500</t>
  </si>
  <si>
    <t>age of mother</t>
  </si>
  <si>
    <r>
      <rPr>
        <b/>
        <sz val="11"/>
        <color theme="1"/>
        <rFont val="Arial"/>
        <family val="2"/>
        <charset val="238"/>
      </rPr>
      <t>Umrla dojenčad</t>
    </r>
    <r>
      <rPr>
        <i/>
        <sz val="11"/>
        <color theme="1"/>
        <rFont val="Arial"/>
        <family val="2"/>
        <charset val="238"/>
      </rPr>
      <t xml:space="preserve">                                                 Infant deaths (0-364)</t>
    </r>
  </si>
  <si>
    <t>Rano neonatalno umrli (0-6 dana)</t>
  </si>
  <si>
    <t>Kasno i postneonatalno umrli (7-364 dana)</t>
  </si>
  <si>
    <t>DZ SPLITSKO-DALMATINSKE ŽUPANIJE - ISPOSTAVA SINJ</t>
  </si>
  <si>
    <t>DZ METKOVIĆ</t>
  </si>
  <si>
    <r>
      <t xml:space="preserve">  </t>
    </r>
    <r>
      <rPr>
        <b/>
        <sz val="11"/>
        <color theme="1"/>
        <rFont val="Calibri"/>
        <family val="2"/>
        <charset val="238"/>
      </rPr>
      <t>≥</t>
    </r>
    <r>
      <rPr>
        <b/>
        <sz val="11"/>
        <color theme="1"/>
        <rFont val="Arial"/>
        <family val="2"/>
        <charset val="238"/>
      </rPr>
      <t xml:space="preserve">7  </t>
    </r>
  </si>
  <si>
    <t>GESTATIONAL AGE  (completed weeks)</t>
  </si>
  <si>
    <t>36.945*</t>
  </si>
  <si>
    <r>
      <rPr>
        <b/>
        <sz val="11"/>
        <color theme="1"/>
        <rFont val="Calibri"/>
        <family val="2"/>
        <charset val="238"/>
      </rPr>
      <t>≤</t>
    </r>
    <r>
      <rPr>
        <b/>
        <sz val="11"/>
        <color theme="1"/>
        <rFont val="Arial"/>
        <family val="2"/>
        <charset val="238"/>
      </rPr>
      <t>21</t>
    </r>
  </si>
  <si>
    <t>godina</t>
  </si>
  <si>
    <t> year</t>
  </si>
  <si>
    <t>total </t>
  </si>
  <si>
    <t>≥9</t>
  </si>
  <si>
    <t>unknown </t>
  </si>
  <si>
    <t>1-2</t>
  </si>
  <si>
    <t>3-4</t>
  </si>
  <si>
    <t>5-6</t>
  </si>
  <si>
    <t>7-8</t>
  </si>
  <si>
    <t>year</t>
  </si>
  <si>
    <t>13-21</t>
  </si>
  <si>
    <t>≥22</t>
  </si>
  <si>
    <t>1-8</t>
  </si>
  <si>
    <t>9-12</t>
  </si>
  <si>
    <t>nekontrolirano</t>
  </si>
  <si>
    <t xml:space="preserve"> unsupervised</t>
  </si>
  <si>
    <t>način završetka poroda</t>
  </si>
  <si>
    <t>childbirth  completition</t>
  </si>
  <si>
    <t>umrli 0-6</t>
  </si>
  <si>
    <t>early neonatal deaths</t>
  </si>
  <si>
    <t>vaginalni -spontani</t>
  </si>
  <si>
    <r>
      <t xml:space="preserve">Ukupno - </t>
    </r>
    <r>
      <rPr>
        <i/>
        <sz val="11"/>
        <color theme="1"/>
        <rFont val="Arial"/>
        <family val="2"/>
        <charset val="238"/>
      </rPr>
      <t>Total</t>
    </r>
  </si>
  <si>
    <t>2019.</t>
  </si>
  <si>
    <t>Državni zavod za statistiku</t>
  </si>
  <si>
    <t xml:space="preserve">Central Bureau of Statistics </t>
  </si>
  <si>
    <r>
      <t>BROJ PORODA, UKUPNO ROĐENIH I ŽIVOROĐENIH U ZDRAVSTVENIM USTANOVAMA U  HRVATSKOJ U RAZDOBLJU OD 2008. DO 2019. GODINE</t>
    </r>
    <r>
      <rPr>
        <sz val="9"/>
        <color theme="1"/>
        <rFont val="Arial"/>
        <family val="2"/>
        <charset val="238"/>
      </rPr>
      <t/>
    </r>
  </si>
  <si>
    <r>
      <t>RODILJE PREMA BROJU RANIJIH POBAČAJA I PREKIDA TRUDNOĆE U RAZDOBLJU OD 2008. DO 2019. GODINE</t>
    </r>
    <r>
      <rPr>
        <sz val="11"/>
        <color theme="1"/>
        <rFont val="Arial"/>
        <family val="2"/>
        <charset val="238"/>
      </rPr>
      <t xml:space="preserve"> </t>
    </r>
  </si>
  <si>
    <r>
      <t>RODILJE PREMA ISHODU TRUDNOĆE U RAZDOBLJU OD 2008. DO 2019. GODINE</t>
    </r>
    <r>
      <rPr>
        <sz val="11"/>
        <color theme="1"/>
        <rFont val="Arial"/>
        <family val="2"/>
        <charset val="238"/>
      </rPr>
      <t xml:space="preserve"> </t>
    </r>
  </si>
  <si>
    <t>Childbearing women by outcome of pregnancy, Croatia 2008-2019</t>
  </si>
  <si>
    <r>
      <t xml:space="preserve">ukupan broj antenatalnih kontrola - </t>
    </r>
    <r>
      <rPr>
        <b/>
        <i/>
        <sz val="11"/>
        <color rgb="FF000000"/>
        <rFont val="Arial"/>
        <family val="2"/>
        <charset val="238"/>
      </rPr>
      <t>total</t>
    </r>
    <r>
      <rPr>
        <i/>
        <sz val="11"/>
        <color rgb="FF000000"/>
        <rFont val="Arial"/>
        <family val="2"/>
        <charset val="238"/>
      </rPr>
      <t xml:space="preserve"> no.of antenatal visits</t>
    </r>
    <r>
      <rPr>
        <b/>
        <i/>
        <sz val="11"/>
        <color rgb="FF000000"/>
        <rFont val="Arial"/>
        <family val="2"/>
        <charset val="238"/>
      </rPr>
      <t xml:space="preserve"> </t>
    </r>
  </si>
  <si>
    <t>Childbearing women in the period 2008-2019 by the number of previous abortions</t>
  </si>
  <si>
    <t>First antenatal  visit (completed weeks)</t>
  </si>
  <si>
    <t>Vrijeme prvog pregleda u trudnoći (navršeni tjedni)</t>
  </si>
  <si>
    <t xml:space="preserve">Napomena: Udjeli prvih pregleda u trudnoći izračunati s isključivanjem nepoznatog! </t>
  </si>
  <si>
    <t>32.138=100%</t>
  </si>
  <si>
    <t>broj</t>
  </si>
  <si>
    <t xml:space="preserve">number </t>
  </si>
  <si>
    <r>
      <t xml:space="preserve">vakum ekstrakcija- </t>
    </r>
    <r>
      <rPr>
        <i/>
        <sz val="11"/>
        <color theme="1"/>
        <rFont val="Arial"/>
        <family val="2"/>
        <charset val="238"/>
      </rPr>
      <t>vacuum extraction</t>
    </r>
  </si>
  <si>
    <r>
      <t xml:space="preserve">vaginalni -zadak - </t>
    </r>
    <r>
      <rPr>
        <i/>
        <sz val="11"/>
        <color theme="1"/>
        <rFont val="Arial"/>
        <family val="2"/>
        <charset val="238"/>
      </rPr>
      <t>breech delivery</t>
    </r>
  </si>
  <si>
    <r>
      <t xml:space="preserve">ručna ekstrakcija - </t>
    </r>
    <r>
      <rPr>
        <i/>
        <sz val="11"/>
        <color theme="1"/>
        <rFont val="Arial"/>
        <family val="2"/>
        <charset val="238"/>
      </rPr>
      <t>manual extraction</t>
    </r>
  </si>
  <si>
    <r>
      <t xml:space="preserve">forceps - </t>
    </r>
    <r>
      <rPr>
        <i/>
        <sz val="11"/>
        <color theme="1"/>
        <rFont val="Arial"/>
        <family val="2"/>
        <charset val="238"/>
      </rPr>
      <t>forceps delivery</t>
    </r>
  </si>
  <si>
    <r>
      <t xml:space="preserve">carski rez - </t>
    </r>
    <r>
      <rPr>
        <i/>
        <sz val="11"/>
        <color theme="1"/>
        <rFont val="Arial"/>
        <family val="2"/>
        <charset val="238"/>
      </rPr>
      <t>sectio caesarea</t>
    </r>
  </si>
  <si>
    <r>
      <t>ukupno /</t>
    </r>
    <r>
      <rPr>
        <i/>
        <sz val="11"/>
        <color theme="1"/>
        <rFont val="Arial"/>
        <family val="2"/>
        <charset val="238"/>
      </rPr>
      <t xml:space="preserve"> total</t>
    </r>
  </si>
  <si>
    <t>Causes of stillbirths and early neonatal deaths in  2019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</si>
  <si>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11. UZROCI MRTVOROĐENJA I RANIH NEONATALNIH SMRTI U 2019. GODINI</t>
    </r>
  </si>
  <si>
    <r>
      <t xml:space="preserve">Perinatalne smrti / </t>
    </r>
    <r>
      <rPr>
        <i/>
        <sz val="11"/>
        <color theme="1"/>
        <rFont val="Arial"/>
        <family val="2"/>
        <charset val="238"/>
      </rPr>
      <t>perinatal deaths</t>
    </r>
  </si>
  <si>
    <t xml:space="preserve"> Livebirths by birthweight and gestational age  groups in 2019</t>
  </si>
  <si>
    <r>
      <t>ŽIVOROĐENA DJECA PREMA TRAJANJU TRUDNOĆE I TEŽINI PRI ROĐENJU 2019. GODINE</t>
    </r>
    <r>
      <rPr>
        <sz val="11"/>
        <color theme="1"/>
        <rFont val="Arial"/>
        <family val="2"/>
        <charset val="238"/>
      </rPr>
      <t/>
    </r>
  </si>
  <si>
    <t xml:space="preserve"> Livebirths by birthweight and age of mother in 2019</t>
  </si>
  <si>
    <r>
      <t>ŽIVOROĐENA DJECA PREMA DOBI MAJKE I TEŽINI PRI ROĐENJU 2019. GODINE</t>
    </r>
    <r>
      <rPr>
        <sz val="11"/>
        <color theme="1"/>
        <rFont val="Arial"/>
        <family val="2"/>
        <charset val="238"/>
      </rPr>
      <t/>
    </r>
  </si>
  <si>
    <r>
      <t>Komplikacije u trudnoći/</t>
    </r>
    <r>
      <rPr>
        <i/>
        <sz val="11"/>
        <color theme="1"/>
        <rFont val="Arial"/>
        <family val="2"/>
        <charset val="238"/>
      </rPr>
      <t>pregnancy complications</t>
    </r>
    <r>
      <rPr>
        <sz val="11"/>
        <color theme="1"/>
        <rFont val="Arial"/>
        <family val="2"/>
        <charset val="238"/>
      </rPr>
      <t xml:space="preserve"> P01- P04 (bez P02.5-P02.7); P50</t>
    </r>
  </si>
  <si>
    <r>
      <t>Asfiksija/</t>
    </r>
    <r>
      <rPr>
        <i/>
        <sz val="11"/>
        <color theme="1"/>
        <rFont val="Arial"/>
        <family val="2"/>
        <charset val="238"/>
      </rPr>
      <t>asphyxia</t>
    </r>
    <r>
      <rPr>
        <sz val="11"/>
        <color theme="1"/>
        <rFont val="Arial"/>
        <family val="2"/>
        <charset val="238"/>
      </rPr>
      <t xml:space="preserve"> (P02.5; P02.6;P20; P21; P24; P91.6) </t>
    </r>
  </si>
  <si>
    <r>
      <t xml:space="preserve">Kongenitalne i neonatalne infekcije / </t>
    </r>
    <r>
      <rPr>
        <i/>
        <sz val="11"/>
        <color theme="1"/>
        <rFont val="Arial"/>
        <family val="2"/>
        <charset val="238"/>
      </rPr>
      <t>Congenital and neonatal infections</t>
    </r>
    <r>
      <rPr>
        <sz val="11"/>
        <color theme="1"/>
        <rFont val="Arial"/>
        <family val="2"/>
        <charset val="238"/>
      </rPr>
      <t xml:space="preserve"> (P02.7; P23; P35-P39) </t>
    </r>
  </si>
  <si>
    <r>
      <t>Kongenitalne malformacije/</t>
    </r>
    <r>
      <rPr>
        <i/>
        <sz val="11"/>
        <color theme="1"/>
        <rFont val="Arial"/>
        <family val="2"/>
        <charset val="238"/>
      </rPr>
      <t xml:space="preserve">congenital malformations (Q00-Q99) </t>
    </r>
  </si>
  <si>
    <r>
      <t xml:space="preserve">Ukupno/ </t>
    </r>
    <r>
      <rPr>
        <i/>
        <sz val="11"/>
        <color theme="1"/>
        <rFont val="Arial"/>
        <family val="2"/>
        <charset val="238"/>
      </rPr>
      <t>total</t>
    </r>
  </si>
  <si>
    <r>
      <t xml:space="preserve">Međunarodna klasifikacija bolesti - 10 revizija (MKB-10 šifre </t>
    </r>
    <r>
      <rPr>
        <sz val="11"/>
        <color theme="1"/>
        <rFont val="Arial"/>
        <family val="2"/>
        <charset val="238"/>
      </rPr>
      <t>)</t>
    </r>
  </si>
  <si>
    <t>International Classification of diseases - tenth revision ICD/10codes</t>
  </si>
  <si>
    <t>BROJ PORODA, UKUPNO ROĐENIH, ŽIVOROĐENIH, MRTVOROĐENIH I UMRLE DOJENČADI U RODILIŠTIMA U HRVATSKOJ  U 2019. GODINI</t>
  </si>
  <si>
    <t xml:space="preserve"> Number of  total  livebirths, stillbirths and infant deaths in Croatian maternity facilities in the year 2019</t>
  </si>
  <si>
    <t>Health institution</t>
  </si>
  <si>
    <t xml:space="preserve"> ZDRAVSTVENA USTANOVA</t>
  </si>
  <si>
    <t>OB "DR. IVO PEDIŠIĆ" SISAK</t>
  </si>
  <si>
    <t xml:space="preserve"> -Number of deliveries, total births and livebirths  in Croatian healthcare institutions in the period 2008-2019</t>
  </si>
  <si>
    <r>
      <t>RODILJE PREMA BROJU RANIJIH  PORODA U RAZDOBLJU OD 2008. DO 2019. GODINE</t>
    </r>
    <r>
      <rPr>
        <sz val="11"/>
        <color theme="1"/>
        <rFont val="Arial"/>
        <family val="2"/>
        <charset val="238"/>
      </rPr>
      <t xml:space="preserve"> -</t>
    </r>
    <r>
      <rPr>
        <b/>
        <sz val="11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Childbearing women in the period 2008-2019, by number of previous childbirths</t>
    </r>
  </si>
  <si>
    <r>
      <t>nepoznato/</t>
    </r>
    <r>
      <rPr>
        <b/>
        <i/>
        <sz val="11"/>
        <color theme="1"/>
        <rFont val="Arial"/>
        <family val="2"/>
        <charset val="238"/>
      </rPr>
      <t>unknown</t>
    </r>
  </si>
  <si>
    <r>
      <t>Nezrelost /</t>
    </r>
    <r>
      <rPr>
        <i/>
        <sz val="11"/>
        <color theme="1"/>
        <rFont val="Arial"/>
        <family val="2"/>
        <charset val="238"/>
      </rPr>
      <t>Immaturity</t>
    </r>
    <r>
      <rPr>
        <sz val="11"/>
        <color theme="1"/>
        <rFont val="Arial"/>
        <family val="2"/>
        <charset val="238"/>
      </rPr>
      <t xml:space="preserve"> (P07: P22; P25-P28.0; P52; P77) </t>
    </r>
  </si>
  <si>
    <r>
      <t>Bolesti majke u trudnoći; drugi uzroci; nepoznati uzroci/ m</t>
    </r>
    <r>
      <rPr>
        <i/>
        <sz val="11"/>
        <color theme="1"/>
        <rFont val="Arial"/>
        <family val="2"/>
        <charset val="238"/>
      </rPr>
      <t>other's disorders in pregnancy; other causes; unknown causes</t>
    </r>
  </si>
  <si>
    <t xml:space="preserve">Napomena: Udio ranijih poroda izračunat s isključivanjem nepoznatog! </t>
  </si>
  <si>
    <t>30.125=100%</t>
  </si>
  <si>
    <t>35.081=100%</t>
  </si>
  <si>
    <t>26.595=100%</t>
  </si>
  <si>
    <t>33.985=100%</t>
  </si>
  <si>
    <t xml:space="preserve">Napomena: Udio ranijih pobačaja i/ili prekida trudnoće izračunat s isključivanjem nepoznatog! </t>
  </si>
  <si>
    <t>Note: Share of previous miscarriages and/or abortions is calculated without unknown data!</t>
  </si>
  <si>
    <t>Note: Share of previous childbirths is calculated without unknown data!</t>
  </si>
  <si>
    <t>Note: Share of first visits is calculated without unknown data!</t>
  </si>
  <si>
    <t>Izvor podataka: Prijave poroda i perinatalnih smrti iz zdravstvenih ustanova</t>
  </si>
  <si>
    <t>Source of information: Birth and perinatal death registration forms from healthcare institutions</t>
  </si>
  <si>
    <t>Note: Share ofantenatal visits is calculated without unknown data!</t>
  </si>
  <si>
    <t>36.592=100%</t>
  </si>
  <si>
    <t xml:space="preserve">Napomena: Udjeli pregleda u trudnoći izračunati s isključivanjem nepoznatog! </t>
  </si>
  <si>
    <t>Time of first antenatal examination by number of chilbirths in the years 2018-2019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</si>
  <si>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8. ANTENATALNI PREGLEDI PREMA BROJU PORODA 2018.- 2019.GODINE </t>
    </r>
    <r>
      <rPr>
        <sz val="11"/>
        <color theme="1"/>
        <rFont val="Arial"/>
        <family val="2"/>
        <charset val="238"/>
      </rPr>
      <t>- Antenatal controls by number of childbirths in the years 2018-2019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</si>
  <si>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9. VRIJEME PRVOG ANTENATALNOG PREGLEDA PREMA BROJU PORODA 2018.  i 2019. GODINE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</si>
  <si>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10. PORODI PREMA NAČINU ZAVRŠETKA 2018. - 2019. GODINE</t>
    </r>
  </si>
  <si>
    <t>Childbirths by method of completion in the years 2018-2019</t>
  </si>
  <si>
    <t>br. mrtvorođenih</t>
  </si>
  <si>
    <t>no. of stillbirths</t>
  </si>
  <si>
    <t>br. perinatalno umrlih</t>
  </si>
  <si>
    <t>no. of perinatal deaths</t>
  </si>
  <si>
    <t>36.135*</t>
  </si>
  <si>
    <t>34.489=100%</t>
  </si>
  <si>
    <t>33.365=100%</t>
  </si>
  <si>
    <t>35.904=100%</t>
  </si>
  <si>
    <t>34.982 =100%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</si>
</sst>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rgb="FF00610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5" fillId="0" borderId="0"/>
  </cellStyleXfs>
  <cellXfs count="21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ont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NumberFormat="1" applyFont="1" applyBorder="1"/>
    <xf numFmtId="0" fontId="10" fillId="0" borderId="0" xfId="0" applyFont="1" applyFill="1" applyBorder="1"/>
    <xf numFmtId="0" fontId="10" fillId="0" borderId="0" xfId="0" applyFont="1" applyFill="1"/>
    <xf numFmtId="0" fontId="8" fillId="0" borderId="0" xfId="0" applyFont="1" applyBorder="1"/>
    <xf numFmtId="3" fontId="8" fillId="0" borderId="0" xfId="0" applyNumberFormat="1" applyFont="1" applyBorder="1"/>
    <xf numFmtId="0" fontId="10" fillId="0" borderId="0" xfId="0" applyFont="1" applyFill="1" applyAlignment="1"/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3" fillId="0" borderId="0" xfId="0" applyFont="1" applyFill="1"/>
    <xf numFmtId="0" fontId="3" fillId="0" borderId="0" xfId="0" applyNumberFormat="1" applyFont="1" applyFill="1"/>
    <xf numFmtId="3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9" fillId="0" borderId="0" xfId="0" applyFont="1" applyAlignment="1"/>
    <xf numFmtId="0" fontId="10" fillId="0" borderId="0" xfId="0" quotePrefix="1" applyFont="1" applyAlignment="1"/>
    <xf numFmtId="0" fontId="10" fillId="0" borderId="0" xfId="0" applyFont="1" applyAlignment="1">
      <alignment horizontal="left" indent="9"/>
    </xf>
    <xf numFmtId="9" fontId="10" fillId="0" borderId="0" xfId="0" applyNumberFormat="1" applyFont="1"/>
    <xf numFmtId="2" fontId="10" fillId="0" borderId="0" xfId="0" applyNumberFormat="1" applyFont="1"/>
    <xf numFmtId="0" fontId="8" fillId="0" borderId="0" xfId="0" applyNumberFormat="1" applyFont="1" applyFill="1" applyBorder="1"/>
    <xf numFmtId="0" fontId="10" fillId="0" borderId="0" xfId="0" applyFont="1" applyAlignment="1">
      <alignment horizontal="left" indent="13"/>
    </xf>
    <xf numFmtId="3" fontId="10" fillId="0" borderId="0" xfId="0" applyNumberFormat="1" applyFont="1" applyFill="1" applyBorder="1"/>
    <xf numFmtId="9" fontId="10" fillId="0" borderId="0" xfId="0" applyNumberFormat="1" applyFont="1" applyBorder="1"/>
    <xf numFmtId="2" fontId="10" fillId="0" borderId="0" xfId="0" applyNumberFormat="1" applyFont="1" applyFill="1" applyBorder="1"/>
    <xf numFmtId="2" fontId="8" fillId="0" borderId="0" xfId="0" applyNumberFormat="1" applyFont="1" applyFill="1" applyBorder="1"/>
    <xf numFmtId="3" fontId="10" fillId="0" borderId="0" xfId="0" applyNumberFormat="1" applyFont="1" applyFill="1"/>
    <xf numFmtId="2" fontId="10" fillId="0" borderId="0" xfId="0" applyNumberFormat="1" applyFont="1" applyFill="1"/>
    <xf numFmtId="0" fontId="10" fillId="0" borderId="0" xfId="0" applyNumberFormat="1" applyFont="1" applyFill="1"/>
    <xf numFmtId="3" fontId="12" fillId="0" borderId="0" xfId="0" applyNumberFormat="1" applyFont="1" applyFill="1"/>
    <xf numFmtId="0" fontId="8" fillId="0" borderId="0" xfId="0" applyFont="1" applyFill="1" applyAlignme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Border="1" applyAlignment="1"/>
    <xf numFmtId="2" fontId="10" fillId="0" borderId="0" xfId="0" applyNumberFormat="1" applyFont="1" applyBorder="1"/>
    <xf numFmtId="0" fontId="9" fillId="0" borderId="0" xfId="0" applyFont="1" applyFill="1" applyBorder="1"/>
    <xf numFmtId="2" fontId="10" fillId="0" borderId="0" xfId="2" applyNumberFormat="1" applyFont="1" applyFill="1" applyBorder="1"/>
    <xf numFmtId="0" fontId="13" fillId="0" borderId="0" xfId="3" applyFont="1" applyFill="1" applyBorder="1" applyAlignment="1">
      <alignment horizontal="left"/>
    </xf>
    <xf numFmtId="0" fontId="14" fillId="0" borderId="0" xfId="1" applyFont="1" applyFill="1" applyBorder="1"/>
    <xf numFmtId="0" fontId="9" fillId="0" borderId="0" xfId="0" applyFont="1" applyAlignment="1">
      <alignment horizontal="right"/>
    </xf>
    <xf numFmtId="1" fontId="8" fillId="0" borderId="0" xfId="0" applyNumberFormat="1" applyFont="1" applyFill="1" applyBorder="1"/>
    <xf numFmtId="0" fontId="8" fillId="0" borderId="0" xfId="0" applyFont="1" applyBorder="1" applyAlignment="1">
      <alignment horizontal="right"/>
    </xf>
    <xf numFmtId="3" fontId="10" fillId="0" borderId="0" xfId="0" applyNumberFormat="1" applyFont="1" applyBorder="1"/>
    <xf numFmtId="1" fontId="10" fillId="0" borderId="0" xfId="0" applyNumberFormat="1" applyFont="1" applyFill="1"/>
    <xf numFmtId="0" fontId="10" fillId="0" borderId="0" xfId="2" applyFont="1" applyFill="1" applyBorder="1" applyAlignment="1">
      <alignment horizontal="right"/>
    </xf>
    <xf numFmtId="49" fontId="9" fillId="0" borderId="0" xfId="0" applyNumberFormat="1" applyFont="1" applyAlignment="1"/>
    <xf numFmtId="49" fontId="8" fillId="0" borderId="0" xfId="0" applyNumberFormat="1" applyFont="1" applyAlignment="1"/>
    <xf numFmtId="0" fontId="10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 applyAlignment="1">
      <alignment horizontal="center"/>
    </xf>
    <xf numFmtId="4" fontId="10" fillId="0" borderId="0" xfId="2" applyNumberFormat="1" applyFont="1" applyFill="1" applyBorder="1"/>
    <xf numFmtId="3" fontId="8" fillId="0" borderId="0" xfId="0" applyNumberFormat="1" applyFont="1" applyFill="1" applyBorder="1"/>
    <xf numFmtId="2" fontId="12" fillId="0" borderId="0" xfId="0" applyNumberFormat="1" applyFont="1" applyFill="1" applyBorder="1"/>
    <xf numFmtId="3" fontId="0" fillId="0" borderId="0" xfId="0" applyNumberFormat="1" applyFill="1"/>
    <xf numFmtId="2" fontId="0" fillId="0" borderId="0" xfId="0" applyNumberFormat="1" applyFill="1"/>
    <xf numFmtId="0" fontId="10" fillId="0" borderId="0" xfId="0" applyFont="1" applyFill="1" applyBorder="1" applyAlignment="1">
      <alignment horizontal="right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 wrapText="1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right" wrapText="1"/>
    </xf>
    <xf numFmtId="0" fontId="10" fillId="0" borderId="5" xfId="0" applyFont="1" applyFill="1" applyBorder="1"/>
    <xf numFmtId="3" fontId="10" fillId="0" borderId="5" xfId="0" applyNumberFormat="1" applyFont="1" applyFill="1" applyBorder="1"/>
    <xf numFmtId="0" fontId="16" fillId="0" borderId="5" xfId="4" applyFont="1" applyFill="1" applyBorder="1"/>
    <xf numFmtId="0" fontId="10" fillId="0" borderId="4" xfId="0" applyFont="1" applyFill="1" applyBorder="1"/>
    <xf numFmtId="0" fontId="8" fillId="0" borderId="4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/>
    <xf numFmtId="2" fontId="8" fillId="0" borderId="0" xfId="2" applyNumberFormat="1" applyFont="1" applyFill="1" applyBorder="1"/>
    <xf numFmtId="0" fontId="12" fillId="0" borderId="0" xfId="0" applyFont="1" applyFill="1" applyBorder="1"/>
    <xf numFmtId="0" fontId="10" fillId="0" borderId="0" xfId="0" applyFont="1" applyFill="1" applyAlignment="1">
      <alignment horizontal="left"/>
    </xf>
    <xf numFmtId="10" fontId="0" fillId="0" borderId="0" xfId="0" applyNumberFormat="1" applyFill="1"/>
    <xf numFmtId="9" fontId="0" fillId="0" borderId="0" xfId="0" applyNumberFormat="1" applyFill="1"/>
    <xf numFmtId="0" fontId="15" fillId="0" borderId="0" xfId="4"/>
    <xf numFmtId="0" fontId="19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0" fillId="0" borderId="10" xfId="0" applyFont="1" applyBorder="1"/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2" fontId="23" fillId="0" borderId="0" xfId="0" applyNumberFormat="1" applyFont="1" applyBorder="1" applyAlignment="1">
      <alignment horizontal="center" vertical="center"/>
    </xf>
    <xf numFmtId="9" fontId="10" fillId="0" borderId="0" xfId="0" applyNumberFormat="1" applyFont="1" applyFill="1"/>
    <xf numFmtId="0" fontId="8" fillId="0" borderId="0" xfId="0" applyFont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9" fillId="0" borderId="13" xfId="0" applyFont="1" applyBorder="1"/>
    <xf numFmtId="0" fontId="10" fillId="0" borderId="13" xfId="0" applyFont="1" applyBorder="1"/>
    <xf numFmtId="0" fontId="9" fillId="0" borderId="0" xfId="0" applyFont="1" applyAlignment="1">
      <alignment horizontal="left" vertical="center" indent="5"/>
    </xf>
    <xf numFmtId="0" fontId="2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9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/>
    <xf numFmtId="0" fontId="10" fillId="0" borderId="0" xfId="0" applyFont="1" applyBorder="1" applyAlignment="1"/>
    <xf numFmtId="3" fontId="10" fillId="0" borderId="3" xfId="0" applyNumberFormat="1" applyFont="1" applyFill="1" applyBorder="1"/>
    <xf numFmtId="3" fontId="16" fillId="0" borderId="5" xfId="4" applyNumberFormat="1" applyFont="1" applyFill="1" applyBorder="1"/>
    <xf numFmtId="3" fontId="0" fillId="0" borderId="5" xfId="0" applyNumberFormat="1" applyFont="1" applyBorder="1"/>
    <xf numFmtId="3" fontId="0" fillId="0" borderId="4" xfId="0" applyNumberFormat="1" applyFont="1" applyBorder="1"/>
    <xf numFmtId="0" fontId="0" fillId="0" borderId="15" xfId="0" applyNumberFormat="1" applyBorder="1"/>
    <xf numFmtId="0" fontId="0" fillId="0" borderId="16" xfId="0" applyNumberFormat="1" applyBorder="1"/>
    <xf numFmtId="9" fontId="8" fillId="0" borderId="0" xfId="0" applyNumberFormat="1" applyFont="1" applyFill="1"/>
    <xf numFmtId="2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3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/>
    <xf numFmtId="0" fontId="10" fillId="0" borderId="17" xfId="0" applyFont="1" applyBorder="1"/>
    <xf numFmtId="0" fontId="10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right"/>
    </xf>
    <xf numFmtId="0" fontId="9" fillId="0" borderId="14" xfId="0" applyFont="1" applyBorder="1"/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right"/>
    </xf>
    <xf numFmtId="0" fontId="10" fillId="0" borderId="9" xfId="0" applyFont="1" applyBorder="1"/>
    <xf numFmtId="3" fontId="8" fillId="0" borderId="9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2" fontId="8" fillId="0" borderId="0" xfId="0" applyNumberFormat="1" applyFont="1"/>
    <xf numFmtId="0" fontId="8" fillId="0" borderId="0" xfId="0" applyFont="1" applyFill="1" applyAlignment="1">
      <alignment horizontal="center"/>
    </xf>
    <xf numFmtId="4" fontId="10" fillId="0" borderId="0" xfId="0" applyNumberFormat="1" applyFont="1"/>
    <xf numFmtId="0" fontId="9" fillId="0" borderId="0" xfId="0" applyFont="1" applyAlignment="1">
      <alignment horizontal="center"/>
    </xf>
    <xf numFmtId="9" fontId="8" fillId="0" borderId="9" xfId="0" applyNumberFormat="1" applyFont="1" applyBorder="1"/>
    <xf numFmtId="9" fontId="8" fillId="0" borderId="0" xfId="0" applyNumberFormat="1" applyFont="1" applyAlignment="1">
      <alignment horizontal="right"/>
    </xf>
    <xf numFmtId="9" fontId="10" fillId="0" borderId="0" xfId="0" applyNumberFormat="1" applyFont="1" applyFill="1" applyBorder="1" applyAlignment="1">
      <alignment horizontal="right"/>
    </xf>
    <xf numFmtId="9" fontId="10" fillId="0" borderId="0" xfId="0" applyNumberFormat="1" applyFont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3" fillId="0" borderId="8" xfId="0" applyNumberFormat="1" applyFont="1" applyFill="1" applyBorder="1"/>
    <xf numFmtId="0" fontId="23" fillId="0" borderId="0" xfId="0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10" fillId="0" borderId="3" xfId="0" applyFont="1" applyBorder="1"/>
    <xf numFmtId="0" fontId="9" fillId="0" borderId="4" xfId="0" applyFont="1" applyBorder="1"/>
    <xf numFmtId="0" fontId="10" fillId="0" borderId="7" xfId="0" applyFont="1" applyBorder="1"/>
    <xf numFmtId="0" fontId="9" fillId="0" borderId="7" xfId="0" applyFont="1" applyBorder="1"/>
    <xf numFmtId="0" fontId="10" fillId="0" borderId="5" xfId="0" applyFont="1" applyBorder="1"/>
    <xf numFmtId="0" fontId="10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Border="1"/>
    <xf numFmtId="3" fontId="3" fillId="0" borderId="7" xfId="0" applyNumberFormat="1" applyFont="1" applyFill="1" applyBorder="1"/>
    <xf numFmtId="10" fontId="0" fillId="0" borderId="0" xfId="0" applyNumberFormat="1"/>
    <xf numFmtId="0" fontId="0" fillId="0" borderId="16" xfId="0" applyNumberFormat="1" applyFill="1" applyBorder="1"/>
    <xf numFmtId="3" fontId="0" fillId="0" borderId="5" xfId="0" applyNumberFormat="1" applyFont="1" applyFill="1" applyBorder="1"/>
    <xf numFmtId="0" fontId="10" fillId="0" borderId="2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13" xfId="0" applyFont="1" applyBorder="1"/>
    <xf numFmtId="0" fontId="20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3" xfId="0" applyFont="1" applyBorder="1" applyAlignment="1">
      <alignment horizontal="center"/>
    </xf>
  </cellXfs>
  <cellStyles count="5">
    <cellStyle name="Bad" xfId="2" builtinId="27"/>
    <cellStyle name="Good" xfId="1" builtinId="26"/>
    <cellStyle name="Neutral" xfId="3" builtinId="28"/>
    <cellStyle name="Normal" xfId="0" builtinId="0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8"/>
  <sheetViews>
    <sheetView tabSelected="1" zoomScale="80" zoomScaleNormal="80" workbookViewId="0"/>
  </sheetViews>
  <sheetFormatPr defaultRowHeight="15"/>
  <cols>
    <col min="1" max="1" width="59.5703125" style="2" customWidth="1"/>
    <col min="2" max="2" width="16.42578125" style="2" customWidth="1"/>
    <col min="3" max="3" width="21.7109375" style="2" customWidth="1"/>
    <col min="4" max="4" width="16.5703125" style="2" customWidth="1"/>
    <col min="5" max="5" width="14.85546875" style="2" customWidth="1"/>
    <col min="6" max="6" width="19.85546875" style="2" customWidth="1"/>
    <col min="7" max="7" width="24.140625" style="2" customWidth="1"/>
    <col min="8" max="8" width="15.85546875" style="12" customWidth="1"/>
    <col min="9" max="21" width="9.140625" style="12"/>
    <col min="22" max="16384" width="9.140625" style="2"/>
  </cols>
  <sheetData>
    <row r="1" spans="1:26">
      <c r="A1" s="10" t="s">
        <v>73</v>
      </c>
      <c r="B1" s="10" t="s">
        <v>220</v>
      </c>
      <c r="C1" s="11"/>
      <c r="D1" s="12"/>
      <c r="E1" s="12"/>
      <c r="F1" s="12"/>
      <c r="G1" s="12"/>
      <c r="V1" s="12"/>
      <c r="W1" s="12"/>
      <c r="X1" s="12"/>
      <c r="Y1" s="12"/>
      <c r="Z1" s="12"/>
    </row>
    <row r="2" spans="1:26">
      <c r="A2" s="12"/>
      <c r="B2" s="14" t="s">
        <v>221</v>
      </c>
      <c r="C2" s="12"/>
      <c r="D2" s="12"/>
      <c r="E2" s="12"/>
      <c r="F2" s="12"/>
      <c r="G2" s="12"/>
      <c r="V2" s="12"/>
      <c r="W2" s="12"/>
      <c r="X2" s="12"/>
      <c r="Y2" s="12"/>
      <c r="Z2" s="12"/>
    </row>
    <row r="3" spans="1:26" s="9" customFormat="1" ht="15.75" thickBot="1">
      <c r="A3" s="17"/>
      <c r="B3" s="17"/>
      <c r="C3" s="17"/>
      <c r="D3" s="17"/>
      <c r="E3" s="17"/>
      <c r="F3" s="17"/>
      <c r="G3" s="17"/>
      <c r="H3" s="1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9" customFormat="1" ht="31.5" customHeight="1" thickBot="1">
      <c r="A4" s="6"/>
      <c r="B4" s="6"/>
      <c r="C4" s="6"/>
      <c r="D4" s="6"/>
      <c r="E4" s="6"/>
      <c r="F4" s="196" t="s">
        <v>154</v>
      </c>
      <c r="G4" s="197"/>
      <c r="H4" s="1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45.75" customHeight="1">
      <c r="A5" s="80" t="s">
        <v>223</v>
      </c>
      <c r="B5" s="81" t="s">
        <v>122</v>
      </c>
      <c r="C5" s="81" t="s">
        <v>123</v>
      </c>
      <c r="D5" s="82" t="s">
        <v>41</v>
      </c>
      <c r="E5" s="80" t="s">
        <v>42</v>
      </c>
      <c r="F5" s="83" t="s">
        <v>155</v>
      </c>
      <c r="G5" s="84" t="s">
        <v>156</v>
      </c>
      <c r="H5" s="17"/>
      <c r="V5" s="12"/>
      <c r="W5" s="12"/>
      <c r="X5" s="12"/>
      <c r="Y5" s="12"/>
      <c r="Z5" s="12"/>
    </row>
    <row r="6" spans="1:26" ht="27.75" customHeight="1">
      <c r="A6" s="85" t="s">
        <v>222</v>
      </c>
      <c r="B6" s="85" t="s">
        <v>124</v>
      </c>
      <c r="C6" s="86" t="s">
        <v>125</v>
      </c>
      <c r="D6" s="86" t="s">
        <v>13</v>
      </c>
      <c r="E6" s="86" t="s">
        <v>143</v>
      </c>
      <c r="F6" s="87" t="s">
        <v>126</v>
      </c>
      <c r="G6" s="88" t="s">
        <v>142</v>
      </c>
      <c r="H6" s="17"/>
      <c r="V6" s="12"/>
      <c r="W6" s="12"/>
      <c r="X6" s="12"/>
      <c r="Y6" s="12"/>
      <c r="Z6" s="12"/>
    </row>
    <row r="7" spans="1:26">
      <c r="A7" s="89" t="s">
        <v>158</v>
      </c>
      <c r="B7" s="90">
        <v>100</v>
      </c>
      <c r="C7" s="90">
        <v>100</v>
      </c>
      <c r="D7" s="141">
        <v>100</v>
      </c>
      <c r="E7" s="90">
        <v>0</v>
      </c>
      <c r="F7" s="90">
        <v>1</v>
      </c>
      <c r="G7" s="137">
        <v>1</v>
      </c>
      <c r="H7" s="17"/>
      <c r="I7" s="16"/>
      <c r="V7" s="12"/>
      <c r="W7" s="12"/>
      <c r="X7" s="12"/>
      <c r="Y7" s="12"/>
      <c r="Z7" s="12"/>
    </row>
    <row r="8" spans="1:26">
      <c r="A8" s="89" t="s">
        <v>157</v>
      </c>
      <c r="B8" s="90">
        <v>27</v>
      </c>
      <c r="C8" s="90">
        <v>27</v>
      </c>
      <c r="D8" s="142">
        <v>27</v>
      </c>
      <c r="E8" s="90">
        <v>0</v>
      </c>
      <c r="F8" s="90">
        <v>0</v>
      </c>
      <c r="G8" s="90">
        <v>0</v>
      </c>
      <c r="H8" s="17"/>
      <c r="I8" s="16"/>
      <c r="V8" s="12"/>
      <c r="W8" s="12"/>
      <c r="X8" s="12"/>
      <c r="Y8" s="12"/>
      <c r="Z8" s="12"/>
    </row>
    <row r="9" spans="1:26">
      <c r="A9" s="89" t="s">
        <v>101</v>
      </c>
      <c r="B9" s="90">
        <v>2044</v>
      </c>
      <c r="C9" s="90">
        <v>2079</v>
      </c>
      <c r="D9" s="142">
        <v>2073</v>
      </c>
      <c r="E9" s="90">
        <v>6</v>
      </c>
      <c r="F9" s="90">
        <v>0</v>
      </c>
      <c r="G9" s="195">
        <v>1</v>
      </c>
      <c r="H9" s="17"/>
      <c r="I9" s="16"/>
      <c r="V9" s="12"/>
      <c r="W9" s="12"/>
      <c r="X9" s="12"/>
      <c r="Y9" s="12"/>
      <c r="Z9" s="12"/>
    </row>
    <row r="10" spans="1:26">
      <c r="A10" s="89" t="s">
        <v>102</v>
      </c>
      <c r="B10" s="90">
        <v>2580</v>
      </c>
      <c r="C10" s="90">
        <v>2639</v>
      </c>
      <c r="D10" s="142">
        <v>2625</v>
      </c>
      <c r="E10" s="90">
        <v>14</v>
      </c>
      <c r="F10" s="90">
        <v>12</v>
      </c>
      <c r="G10" s="195">
        <v>7</v>
      </c>
      <c r="H10" s="17"/>
      <c r="I10" s="16"/>
      <c r="V10" s="12"/>
      <c r="W10" s="12"/>
      <c r="X10" s="12"/>
      <c r="Y10" s="12"/>
      <c r="Z10" s="12"/>
    </row>
    <row r="11" spans="1:26" s="3" customFormat="1">
      <c r="A11" s="89" t="s">
        <v>103</v>
      </c>
      <c r="B11" s="90">
        <v>3166</v>
      </c>
      <c r="C11" s="90">
        <v>3227</v>
      </c>
      <c r="D11" s="142">
        <v>3214</v>
      </c>
      <c r="E11" s="90">
        <v>13</v>
      </c>
      <c r="F11" s="90">
        <v>7</v>
      </c>
      <c r="G11" s="195">
        <v>3</v>
      </c>
      <c r="H11" s="17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89" t="s">
        <v>104</v>
      </c>
      <c r="B12" s="90">
        <v>1851</v>
      </c>
      <c r="C12" s="90">
        <v>1898</v>
      </c>
      <c r="D12" s="194">
        <v>1887</v>
      </c>
      <c r="E12" s="90">
        <v>11</v>
      </c>
      <c r="F12" s="90">
        <v>9</v>
      </c>
      <c r="G12" s="195">
        <v>5</v>
      </c>
      <c r="H12" s="17"/>
      <c r="I12" s="16"/>
      <c r="V12" s="12"/>
      <c r="W12" s="12"/>
      <c r="X12" s="12"/>
      <c r="Y12" s="12"/>
      <c r="Z12" s="12"/>
    </row>
    <row r="13" spans="1:26">
      <c r="A13" s="89" t="s">
        <v>105</v>
      </c>
      <c r="B13" s="90">
        <v>2381</v>
      </c>
      <c r="C13" s="90">
        <v>2421</v>
      </c>
      <c r="D13" s="194">
        <v>2412</v>
      </c>
      <c r="E13" s="90">
        <v>9</v>
      </c>
      <c r="F13" s="90">
        <v>5</v>
      </c>
      <c r="G13" s="195">
        <v>1</v>
      </c>
      <c r="H13" s="17"/>
      <c r="I13" s="16"/>
      <c r="V13" s="12"/>
      <c r="W13" s="12"/>
      <c r="X13" s="12"/>
      <c r="Y13" s="12"/>
      <c r="Z13" s="12"/>
    </row>
    <row r="14" spans="1:26">
      <c r="A14" s="89" t="s">
        <v>106</v>
      </c>
      <c r="B14" s="90">
        <v>4295</v>
      </c>
      <c r="C14" s="90">
        <v>4408</v>
      </c>
      <c r="D14" s="194">
        <v>4383</v>
      </c>
      <c r="E14" s="90">
        <v>25</v>
      </c>
      <c r="F14" s="90">
        <v>19</v>
      </c>
      <c r="G14" s="195">
        <v>7</v>
      </c>
      <c r="H14" s="17"/>
      <c r="I14" s="16"/>
      <c r="V14" s="12"/>
      <c r="W14" s="12"/>
      <c r="X14" s="12"/>
      <c r="Y14" s="12"/>
      <c r="Z14" s="12"/>
    </row>
    <row r="15" spans="1:26">
      <c r="A15" s="89" t="s">
        <v>107</v>
      </c>
      <c r="B15" s="90">
        <v>3747</v>
      </c>
      <c r="C15" s="90">
        <v>3874</v>
      </c>
      <c r="D15" s="194">
        <v>3852</v>
      </c>
      <c r="E15" s="90">
        <v>22</v>
      </c>
      <c r="F15" s="90">
        <v>10</v>
      </c>
      <c r="G15" s="195">
        <v>13</v>
      </c>
      <c r="H15" s="17"/>
      <c r="I15" s="16"/>
      <c r="V15" s="12"/>
      <c r="W15" s="12"/>
      <c r="X15" s="12"/>
      <c r="Y15" s="12"/>
      <c r="Z15" s="12"/>
    </row>
    <row r="16" spans="1:26">
      <c r="A16" s="89" t="s">
        <v>80</v>
      </c>
      <c r="B16" s="90">
        <v>784</v>
      </c>
      <c r="C16" s="90">
        <v>794</v>
      </c>
      <c r="D16" s="194">
        <v>789</v>
      </c>
      <c r="E16" s="90">
        <v>5</v>
      </c>
      <c r="F16" s="90">
        <v>0</v>
      </c>
      <c r="G16" s="195">
        <v>2</v>
      </c>
      <c r="H16" s="17"/>
      <c r="I16" s="16"/>
      <c r="V16" s="12"/>
      <c r="W16" s="12"/>
      <c r="X16" s="12"/>
      <c r="Y16" s="12"/>
      <c r="Z16" s="12"/>
    </row>
    <row r="17" spans="1:26">
      <c r="A17" s="89" t="s">
        <v>224</v>
      </c>
      <c r="B17" s="90">
        <v>785</v>
      </c>
      <c r="C17" s="90">
        <v>796</v>
      </c>
      <c r="D17" s="194">
        <v>792</v>
      </c>
      <c r="E17" s="90">
        <v>4</v>
      </c>
      <c r="F17" s="90">
        <v>1</v>
      </c>
      <c r="G17" s="195">
        <v>2</v>
      </c>
      <c r="H17" s="17"/>
      <c r="I17" s="16"/>
      <c r="V17" s="12"/>
      <c r="W17" s="12"/>
      <c r="X17" s="12"/>
      <c r="Y17" s="12"/>
      <c r="Z17" s="12"/>
    </row>
    <row r="18" spans="1:26">
      <c r="A18" s="89" t="s">
        <v>82</v>
      </c>
      <c r="B18" s="90">
        <v>944</v>
      </c>
      <c r="C18" s="90">
        <v>954</v>
      </c>
      <c r="D18" s="194">
        <v>949</v>
      </c>
      <c r="E18" s="90">
        <v>5</v>
      </c>
      <c r="F18" s="90">
        <v>5</v>
      </c>
      <c r="G18" s="195">
        <v>2</v>
      </c>
      <c r="H18" s="17"/>
      <c r="I18" s="16"/>
      <c r="V18" s="12"/>
      <c r="W18" s="12"/>
      <c r="X18" s="12"/>
      <c r="Y18" s="12"/>
      <c r="Z18" s="12"/>
    </row>
    <row r="19" spans="1:26">
      <c r="A19" s="89" t="s">
        <v>81</v>
      </c>
      <c r="B19" s="90">
        <v>569</v>
      </c>
      <c r="C19" s="90">
        <v>575</v>
      </c>
      <c r="D19" s="194">
        <v>570</v>
      </c>
      <c r="E19" s="90">
        <v>5</v>
      </c>
      <c r="F19" s="90">
        <v>2</v>
      </c>
      <c r="G19" s="195">
        <v>0</v>
      </c>
      <c r="H19" s="17"/>
      <c r="I19" s="16"/>
      <c r="V19" s="12"/>
      <c r="W19" s="12"/>
      <c r="X19" s="12"/>
      <c r="Y19" s="12"/>
      <c r="Z19" s="12"/>
    </row>
    <row r="20" spans="1:26">
      <c r="A20" s="89" t="s">
        <v>83</v>
      </c>
      <c r="B20" s="90">
        <v>844</v>
      </c>
      <c r="C20" s="90">
        <v>862</v>
      </c>
      <c r="D20" s="194">
        <v>860</v>
      </c>
      <c r="E20" s="90">
        <v>2</v>
      </c>
      <c r="F20" s="90">
        <v>1</v>
      </c>
      <c r="G20" s="195">
        <v>0</v>
      </c>
      <c r="H20" s="17"/>
      <c r="I20" s="16"/>
      <c r="V20" s="12"/>
      <c r="W20" s="12"/>
      <c r="X20" s="12"/>
      <c r="Y20" s="12"/>
      <c r="Z20" s="12"/>
    </row>
    <row r="21" spans="1:26">
      <c r="A21" s="89" t="s">
        <v>84</v>
      </c>
      <c r="B21" s="90">
        <v>253</v>
      </c>
      <c r="C21" s="90">
        <v>253</v>
      </c>
      <c r="D21" s="194">
        <v>250</v>
      </c>
      <c r="E21" s="90">
        <v>3</v>
      </c>
      <c r="F21" s="90">
        <v>0</v>
      </c>
      <c r="G21" s="195">
        <v>1</v>
      </c>
      <c r="H21" s="17"/>
      <c r="I21" s="16"/>
      <c r="V21" s="12"/>
      <c r="W21" s="12"/>
      <c r="X21" s="12"/>
      <c r="Y21" s="12"/>
      <c r="Z21" s="12"/>
    </row>
    <row r="22" spans="1:26">
      <c r="A22" s="91" t="s">
        <v>85</v>
      </c>
      <c r="B22" s="90">
        <v>125</v>
      </c>
      <c r="C22" s="90">
        <v>125</v>
      </c>
      <c r="D22" s="194">
        <v>125</v>
      </c>
      <c r="E22" s="138">
        <v>0</v>
      </c>
      <c r="F22" s="90">
        <v>1</v>
      </c>
      <c r="G22" s="195">
        <v>0</v>
      </c>
      <c r="H22" s="17"/>
      <c r="I22" s="16"/>
      <c r="V22" s="12"/>
      <c r="W22" s="12"/>
      <c r="X22" s="12"/>
      <c r="Y22" s="12"/>
      <c r="Z22" s="12"/>
    </row>
    <row r="23" spans="1:26">
      <c r="A23" s="91" t="s">
        <v>86</v>
      </c>
      <c r="B23" s="90">
        <v>827</v>
      </c>
      <c r="C23" s="90">
        <v>832</v>
      </c>
      <c r="D23" s="194">
        <v>831</v>
      </c>
      <c r="E23" s="138">
        <v>1</v>
      </c>
      <c r="F23" s="90">
        <v>2</v>
      </c>
      <c r="G23" s="195">
        <v>2</v>
      </c>
      <c r="H23" s="17"/>
      <c r="I23" s="16"/>
      <c r="V23" s="12"/>
      <c r="W23" s="12"/>
      <c r="X23" s="12"/>
      <c r="Y23" s="12"/>
      <c r="Z23" s="12"/>
    </row>
    <row r="24" spans="1:26">
      <c r="A24" s="91" t="s">
        <v>94</v>
      </c>
      <c r="B24" s="90">
        <v>424</v>
      </c>
      <c r="C24" s="90">
        <v>429</v>
      </c>
      <c r="D24" s="194">
        <v>429</v>
      </c>
      <c r="E24" s="138">
        <v>0</v>
      </c>
      <c r="F24" s="90">
        <v>0</v>
      </c>
      <c r="G24" s="195">
        <v>2</v>
      </c>
      <c r="H24" s="17"/>
      <c r="I24" s="16"/>
      <c r="V24" s="12"/>
      <c r="W24" s="12"/>
      <c r="X24" s="12"/>
      <c r="Y24" s="12"/>
      <c r="Z24" s="12"/>
    </row>
    <row r="25" spans="1:26" s="9" customFormat="1">
      <c r="A25" s="91" t="s">
        <v>87</v>
      </c>
      <c r="B25" s="90">
        <v>333</v>
      </c>
      <c r="C25" s="90">
        <v>335</v>
      </c>
      <c r="D25" s="194">
        <v>335</v>
      </c>
      <c r="E25" s="138">
        <v>0</v>
      </c>
      <c r="F25" s="90">
        <v>0</v>
      </c>
      <c r="G25" s="195">
        <v>1</v>
      </c>
      <c r="H25" s="17"/>
      <c r="I25" s="16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91" t="s">
        <v>88</v>
      </c>
      <c r="B26" s="90">
        <v>1323</v>
      </c>
      <c r="C26" s="90">
        <v>1336</v>
      </c>
      <c r="D26" s="194">
        <v>1331</v>
      </c>
      <c r="E26" s="138">
        <v>5</v>
      </c>
      <c r="F26" s="90">
        <v>3</v>
      </c>
      <c r="G26" s="195">
        <v>1</v>
      </c>
      <c r="H26" s="17"/>
      <c r="I26" s="16"/>
      <c r="V26" s="12"/>
      <c r="W26" s="12"/>
      <c r="X26" s="12"/>
      <c r="Y26" s="12"/>
      <c r="Z26" s="12"/>
    </row>
    <row r="27" spans="1:26">
      <c r="A27" s="91" t="s">
        <v>89</v>
      </c>
      <c r="B27" s="90">
        <v>636</v>
      </c>
      <c r="C27" s="90">
        <v>642</v>
      </c>
      <c r="D27" s="194">
        <v>642</v>
      </c>
      <c r="E27" s="138">
        <v>0</v>
      </c>
      <c r="F27" s="90">
        <v>0</v>
      </c>
      <c r="G27" s="195">
        <v>0</v>
      </c>
      <c r="H27" s="17"/>
      <c r="I27" s="16"/>
      <c r="V27" s="12"/>
      <c r="W27" s="12"/>
      <c r="X27" s="12"/>
      <c r="Y27" s="12"/>
      <c r="Z27" s="12"/>
    </row>
    <row r="28" spans="1:26">
      <c r="A28" s="91" t="s">
        <v>90</v>
      </c>
      <c r="B28" s="90">
        <v>1428</v>
      </c>
      <c r="C28" s="90">
        <v>1447</v>
      </c>
      <c r="D28" s="194">
        <v>1442</v>
      </c>
      <c r="E28" s="138">
        <v>5</v>
      </c>
      <c r="F28" s="90">
        <v>0</v>
      </c>
      <c r="G28" s="195">
        <v>0</v>
      </c>
      <c r="H28" s="17"/>
      <c r="I28" s="16"/>
      <c r="V28" s="12"/>
      <c r="W28" s="12"/>
      <c r="X28" s="12"/>
      <c r="Y28" s="12"/>
      <c r="Z28" s="12"/>
    </row>
    <row r="29" spans="1:26">
      <c r="A29" s="91" t="s">
        <v>91</v>
      </c>
      <c r="B29" s="90">
        <v>568</v>
      </c>
      <c r="C29" s="90">
        <v>573</v>
      </c>
      <c r="D29" s="194">
        <v>569</v>
      </c>
      <c r="E29" s="138">
        <v>4</v>
      </c>
      <c r="F29" s="90">
        <v>1</v>
      </c>
      <c r="G29" s="195">
        <v>1</v>
      </c>
      <c r="H29" s="17"/>
      <c r="I29" s="16"/>
      <c r="V29" s="12"/>
      <c r="W29" s="12"/>
      <c r="X29" s="12"/>
      <c r="Y29" s="12"/>
      <c r="Z29" s="12"/>
    </row>
    <row r="30" spans="1:26">
      <c r="A30" s="89" t="s">
        <v>92</v>
      </c>
      <c r="B30" s="90">
        <v>793</v>
      </c>
      <c r="C30" s="90">
        <v>803</v>
      </c>
      <c r="D30" s="194">
        <v>799</v>
      </c>
      <c r="E30" s="90">
        <v>4</v>
      </c>
      <c r="F30" s="90">
        <v>0</v>
      </c>
      <c r="G30" s="195">
        <v>1</v>
      </c>
      <c r="H30" s="17"/>
      <c r="I30" s="16"/>
      <c r="V30" s="12"/>
      <c r="W30" s="12"/>
      <c r="X30" s="12"/>
      <c r="Y30" s="12"/>
      <c r="Z30" s="12"/>
    </row>
    <row r="31" spans="1:26">
      <c r="A31" s="89" t="s">
        <v>93</v>
      </c>
      <c r="B31" s="90">
        <v>1512</v>
      </c>
      <c r="C31" s="90">
        <v>1538</v>
      </c>
      <c r="D31" s="194">
        <v>1527</v>
      </c>
      <c r="E31" s="90">
        <v>11</v>
      </c>
      <c r="F31" s="90">
        <v>0</v>
      </c>
      <c r="G31" s="195">
        <v>1</v>
      </c>
      <c r="H31" s="17"/>
      <c r="I31" s="16"/>
      <c r="V31" s="12"/>
      <c r="W31" s="12"/>
      <c r="X31" s="12"/>
      <c r="Y31" s="12"/>
      <c r="Z31" s="12"/>
    </row>
    <row r="32" spans="1:26">
      <c r="A32" s="89" t="s">
        <v>70</v>
      </c>
      <c r="B32" s="90">
        <v>130</v>
      </c>
      <c r="C32" s="90">
        <v>131</v>
      </c>
      <c r="D32" s="194">
        <v>131</v>
      </c>
      <c r="E32" s="90">
        <v>0</v>
      </c>
      <c r="F32" s="90">
        <v>0</v>
      </c>
      <c r="G32" s="195">
        <v>0</v>
      </c>
      <c r="H32" s="17"/>
      <c r="V32" s="12"/>
      <c r="W32" s="12"/>
      <c r="X32" s="12"/>
      <c r="Y32" s="12"/>
      <c r="Z32" s="12"/>
    </row>
    <row r="33" spans="1:21" s="6" customFormat="1">
      <c r="A33" s="89" t="s">
        <v>95</v>
      </c>
      <c r="B33" s="90">
        <v>452</v>
      </c>
      <c r="C33" s="90">
        <v>455</v>
      </c>
      <c r="D33" s="142">
        <v>455</v>
      </c>
      <c r="E33" s="90">
        <v>0</v>
      </c>
      <c r="F33" s="90">
        <v>0</v>
      </c>
      <c r="G33" s="139">
        <v>0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6" customFormat="1">
      <c r="A34" s="89" t="s">
        <v>96</v>
      </c>
      <c r="B34" s="90">
        <v>444</v>
      </c>
      <c r="C34" s="90">
        <v>445</v>
      </c>
      <c r="D34" s="142">
        <v>442</v>
      </c>
      <c r="E34" s="90">
        <v>3</v>
      </c>
      <c r="F34" s="90">
        <v>2</v>
      </c>
      <c r="G34" s="139">
        <v>0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>
      <c r="A35" s="89" t="s">
        <v>97</v>
      </c>
      <c r="B35" s="90">
        <v>748</v>
      </c>
      <c r="C35" s="90">
        <v>752</v>
      </c>
      <c r="D35" s="142">
        <v>749</v>
      </c>
      <c r="E35" s="90">
        <v>3</v>
      </c>
      <c r="F35" s="90">
        <v>4</v>
      </c>
      <c r="G35" s="139">
        <v>0</v>
      </c>
      <c r="H35" s="17"/>
    </row>
    <row r="36" spans="1:21">
      <c r="A36" s="89" t="s">
        <v>98</v>
      </c>
      <c r="B36" s="90">
        <v>392</v>
      </c>
      <c r="C36" s="90">
        <v>392</v>
      </c>
      <c r="D36" s="142">
        <v>392</v>
      </c>
      <c r="E36" s="90">
        <v>0</v>
      </c>
      <c r="F36" s="90">
        <v>0</v>
      </c>
      <c r="G36" s="139">
        <v>0</v>
      </c>
      <c r="H36" s="17"/>
    </row>
    <row r="37" spans="1:21">
      <c r="A37" s="89" t="s">
        <v>99</v>
      </c>
      <c r="B37" s="90">
        <v>454</v>
      </c>
      <c r="C37" s="90">
        <v>458</v>
      </c>
      <c r="D37" s="142">
        <v>457</v>
      </c>
      <c r="E37" s="90">
        <v>1</v>
      </c>
      <c r="F37" s="90">
        <v>0</v>
      </c>
      <c r="G37" s="139">
        <v>0</v>
      </c>
      <c r="H37" s="17"/>
    </row>
    <row r="38" spans="1:21">
      <c r="A38" s="92" t="s">
        <v>100</v>
      </c>
      <c r="B38" s="90">
        <v>1027</v>
      </c>
      <c r="C38" s="90">
        <v>1036</v>
      </c>
      <c r="D38" s="142">
        <v>1033</v>
      </c>
      <c r="E38" s="90">
        <v>3</v>
      </c>
      <c r="F38" s="90">
        <v>1</v>
      </c>
      <c r="G38" s="140">
        <v>1</v>
      </c>
      <c r="H38" s="17"/>
    </row>
    <row r="39" spans="1:21">
      <c r="A39" s="93" t="s">
        <v>74</v>
      </c>
      <c r="B39" s="169">
        <f t="shared" ref="B39:F39" si="0">SUM(B7:B38)</f>
        <v>35986</v>
      </c>
      <c r="C39" s="169">
        <f t="shared" si="0"/>
        <v>36636</v>
      </c>
      <c r="D39" s="169">
        <f t="shared" si="0"/>
        <v>36472</v>
      </c>
      <c r="E39" s="169">
        <f t="shared" si="0"/>
        <v>164</v>
      </c>
      <c r="F39" s="169">
        <f t="shared" si="0"/>
        <v>86</v>
      </c>
      <c r="G39" s="192">
        <f>SUM(G7:G38)</f>
        <v>55</v>
      </c>
      <c r="H39" s="17"/>
    </row>
    <row r="40" spans="1:21">
      <c r="A40" s="17"/>
      <c r="B40" s="8"/>
      <c r="C40" s="8"/>
      <c r="D40" s="8"/>
      <c r="E40" s="8"/>
      <c r="F40" s="8"/>
      <c r="G40" s="8"/>
    </row>
    <row r="41" spans="1:21">
      <c r="A41" s="11" t="s">
        <v>3</v>
      </c>
      <c r="B41" s="11" t="s">
        <v>4</v>
      </c>
      <c r="C41" s="8"/>
      <c r="D41" s="8"/>
      <c r="E41" s="8"/>
      <c r="F41" s="8"/>
      <c r="G41" s="8"/>
    </row>
    <row r="42" spans="1:21">
      <c r="A42" s="11" t="s">
        <v>5</v>
      </c>
      <c r="B42" s="39" t="s">
        <v>6</v>
      </c>
      <c r="C42" s="12"/>
      <c r="D42" s="12"/>
      <c r="E42" s="12"/>
      <c r="F42" s="12"/>
      <c r="G42" s="12"/>
    </row>
    <row r="43" spans="1:21">
      <c r="A43" s="12"/>
      <c r="B43" s="33"/>
      <c r="C43" s="12"/>
      <c r="D43" s="12"/>
      <c r="E43" s="12"/>
      <c r="F43" s="12"/>
      <c r="G43" s="12"/>
    </row>
    <row r="44" spans="1:21">
      <c r="A44" s="12"/>
      <c r="B44" s="12"/>
      <c r="C44" s="12"/>
      <c r="D44" s="12"/>
      <c r="E44" s="12"/>
      <c r="F44" s="12"/>
      <c r="G44" s="12"/>
    </row>
    <row r="45" spans="1:21">
      <c r="A45" s="12"/>
      <c r="B45" s="12"/>
      <c r="C45" s="12"/>
      <c r="D45" s="12"/>
      <c r="E45" s="12"/>
      <c r="F45" s="12"/>
      <c r="G45" s="12"/>
    </row>
    <row r="46" spans="1:21">
      <c r="A46" s="12"/>
      <c r="B46" s="12"/>
      <c r="C46" s="12"/>
      <c r="D46" s="12"/>
      <c r="E46" s="12"/>
      <c r="F46" s="12"/>
      <c r="G46" s="12"/>
    </row>
    <row r="47" spans="1:21">
      <c r="A47" s="12"/>
      <c r="B47" s="12"/>
      <c r="C47" s="12"/>
      <c r="D47" s="12"/>
      <c r="E47" s="12"/>
      <c r="F47" s="12"/>
      <c r="G47" s="12"/>
    </row>
    <row r="48" spans="1:21">
      <c r="A48" s="12"/>
      <c r="B48" s="12"/>
      <c r="C48" s="12"/>
      <c r="D48" s="12"/>
      <c r="E48" s="12"/>
      <c r="F48" s="12"/>
      <c r="G48" s="12"/>
    </row>
    <row r="49" spans="1:8">
      <c r="A49" s="12"/>
      <c r="B49" s="12"/>
      <c r="C49" s="12"/>
      <c r="D49" s="12"/>
      <c r="E49" s="12"/>
      <c r="F49" s="12"/>
      <c r="G49" s="12"/>
    </row>
    <row r="50" spans="1:8">
      <c r="A50" s="12"/>
      <c r="B50" s="12"/>
      <c r="C50" s="12"/>
      <c r="D50" s="12"/>
      <c r="E50" s="12"/>
      <c r="F50" s="12"/>
      <c r="G50" s="12"/>
    </row>
    <row r="51" spans="1:8">
      <c r="A51" s="12"/>
      <c r="B51" s="12"/>
      <c r="C51" s="12"/>
      <c r="D51" s="12"/>
      <c r="E51" s="12"/>
      <c r="F51" s="12"/>
      <c r="G51" s="12"/>
    </row>
    <row r="52" spans="1:8">
      <c r="A52" s="12"/>
      <c r="B52" s="12"/>
      <c r="C52" s="12"/>
      <c r="D52" s="12"/>
      <c r="E52" s="12"/>
      <c r="F52" s="12"/>
      <c r="G52" s="12"/>
    </row>
    <row r="53" spans="1:8">
      <c r="A53" s="12"/>
      <c r="B53" s="12"/>
      <c r="C53" s="12"/>
      <c r="D53" s="12"/>
      <c r="E53" s="12"/>
      <c r="F53" s="12"/>
      <c r="G53" s="12"/>
    </row>
    <row r="59" spans="1:8">
      <c r="A59" s="6"/>
      <c r="B59" s="6"/>
      <c r="C59" s="6"/>
      <c r="D59" s="6"/>
      <c r="E59" s="6"/>
      <c r="F59" s="6"/>
      <c r="G59" s="6"/>
      <c r="H59" s="17"/>
    </row>
    <row r="60" spans="1:8">
      <c r="A60" s="6"/>
      <c r="B60" s="6"/>
      <c r="C60" s="6"/>
      <c r="D60" s="6"/>
      <c r="E60" s="6"/>
      <c r="F60" s="6"/>
      <c r="G60" s="6"/>
      <c r="H60" s="17"/>
    </row>
    <row r="61" spans="1:8">
      <c r="A61" s="23"/>
      <c r="B61" s="24"/>
      <c r="C61" s="24"/>
      <c r="D61" s="24"/>
      <c r="E61" s="6"/>
      <c r="F61" s="6"/>
      <c r="G61" s="6"/>
      <c r="H61" s="17"/>
    </row>
    <row r="62" spans="1:8">
      <c r="A62" s="25"/>
      <c r="B62" s="26"/>
      <c r="C62" s="26"/>
      <c r="D62" s="26"/>
      <c r="E62" s="27"/>
      <c r="F62" s="27"/>
      <c r="G62" s="27"/>
      <c r="H62" s="17"/>
    </row>
    <row r="63" spans="1:8">
      <c r="A63" s="6"/>
      <c r="B63" s="6"/>
      <c r="C63" s="6"/>
      <c r="D63" s="4"/>
      <c r="E63" s="4"/>
      <c r="F63" s="4"/>
      <c r="G63" s="6"/>
      <c r="H63" s="17"/>
    </row>
    <row r="64" spans="1:8">
      <c r="A64" s="5"/>
      <c r="B64" s="5"/>
      <c r="C64" s="6"/>
      <c r="D64" s="4"/>
      <c r="E64" s="4"/>
      <c r="F64" s="4"/>
      <c r="G64" s="6"/>
      <c r="H64" s="17"/>
    </row>
    <row r="65" spans="1:8">
      <c r="A65" s="28"/>
      <c r="B65" s="28"/>
      <c r="C65" s="6"/>
      <c r="D65" s="6"/>
      <c r="E65" s="6"/>
      <c r="F65" s="6"/>
      <c r="G65" s="6"/>
      <c r="H65" s="17"/>
    </row>
    <row r="66" spans="1:8">
      <c r="A66" s="6"/>
      <c r="B66" s="6"/>
      <c r="C66" s="6"/>
      <c r="D66" s="6"/>
      <c r="E66" s="6"/>
      <c r="F66" s="6"/>
      <c r="G66" s="6"/>
      <c r="H66" s="17"/>
    </row>
    <row r="67" spans="1:8">
      <c r="A67" s="7"/>
      <c r="B67" s="6"/>
      <c r="C67" s="6"/>
      <c r="D67" s="6"/>
      <c r="E67" s="6"/>
      <c r="F67" s="6"/>
      <c r="G67" s="6"/>
      <c r="H67" s="17"/>
    </row>
    <row r="68" spans="1:8">
      <c r="A68" s="6"/>
      <c r="B68" s="6"/>
      <c r="C68" s="6"/>
      <c r="D68" s="6"/>
      <c r="E68" s="6"/>
      <c r="F68" s="6"/>
      <c r="G68" s="6"/>
      <c r="H68" s="17"/>
    </row>
  </sheetData>
  <mergeCells count="1">
    <mergeCell ref="F4:G4"/>
  </mergeCells>
  <pageMargins left="0.25" right="0.25" top="0.75" bottom="0.75" header="0.3" footer="0.3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4"/>
  <sheetViews>
    <sheetView workbookViewId="0"/>
  </sheetViews>
  <sheetFormatPr defaultRowHeight="15"/>
  <cols>
    <col min="1" max="1" width="22" customWidth="1"/>
    <col min="2" max="2" width="35.7109375" bestFit="1" customWidth="1"/>
    <col min="3" max="3" width="17.7109375" bestFit="1" customWidth="1"/>
  </cols>
  <sheetData>
    <row r="1" spans="1:7">
      <c r="A1" s="124" t="s">
        <v>247</v>
      </c>
      <c r="B1" s="12"/>
      <c r="C1" s="12"/>
    </row>
    <row r="2" spans="1:7">
      <c r="A2" s="22" t="s">
        <v>248</v>
      </c>
      <c r="B2" s="12"/>
      <c r="C2" s="12"/>
    </row>
    <row r="4" spans="1:7">
      <c r="A4" s="150" t="s">
        <v>163</v>
      </c>
      <c r="B4" s="150" t="s">
        <v>179</v>
      </c>
      <c r="C4" s="151" t="s">
        <v>198</v>
      </c>
      <c r="D4" s="152" t="s">
        <v>40</v>
      </c>
    </row>
    <row r="5" spans="1:7">
      <c r="A5" s="153" t="s">
        <v>172</v>
      </c>
      <c r="B5" s="153" t="s">
        <v>180</v>
      </c>
      <c r="C5" s="154" t="s">
        <v>199</v>
      </c>
      <c r="D5" s="155" t="s">
        <v>40</v>
      </c>
    </row>
    <row r="6" spans="1:7">
      <c r="A6" s="12" t="s">
        <v>127</v>
      </c>
      <c r="B6" s="12" t="s">
        <v>183</v>
      </c>
      <c r="C6" s="33">
        <v>27296</v>
      </c>
      <c r="D6" s="12">
        <v>74.27</v>
      </c>
      <c r="G6" s="108"/>
    </row>
    <row r="7" spans="1:7">
      <c r="A7" s="12"/>
      <c r="B7" s="12" t="s">
        <v>200</v>
      </c>
      <c r="C7" s="12">
        <v>418</v>
      </c>
      <c r="D7" s="12">
        <v>1.1399999999999999</v>
      </c>
      <c r="G7" s="108"/>
    </row>
    <row r="8" spans="1:7">
      <c r="A8" s="12"/>
      <c r="B8" s="12" t="s">
        <v>201</v>
      </c>
      <c r="C8" s="12">
        <v>54</v>
      </c>
      <c r="D8" s="12">
        <v>0.15</v>
      </c>
      <c r="G8" s="108"/>
    </row>
    <row r="9" spans="1:7">
      <c r="A9" s="12"/>
      <c r="B9" s="12" t="s">
        <v>202</v>
      </c>
      <c r="C9" s="12">
        <v>5</v>
      </c>
      <c r="D9" s="12">
        <v>0.01</v>
      </c>
      <c r="E9" s="106"/>
      <c r="G9" s="108"/>
    </row>
    <row r="10" spans="1:7">
      <c r="A10" s="12"/>
      <c r="B10" s="12" t="s">
        <v>203</v>
      </c>
      <c r="C10" s="12">
        <v>16</v>
      </c>
      <c r="D10" s="12">
        <v>0.04</v>
      </c>
      <c r="E10" s="106"/>
      <c r="G10" s="108"/>
    </row>
    <row r="11" spans="1:7">
      <c r="A11" s="37"/>
      <c r="B11" s="37" t="s">
        <v>204</v>
      </c>
      <c r="C11" s="66">
        <v>8964</v>
      </c>
      <c r="D11" s="37">
        <v>24.39</v>
      </c>
      <c r="E11" s="106"/>
      <c r="G11" s="108"/>
    </row>
    <row r="12" spans="1:7">
      <c r="A12" s="37"/>
      <c r="B12" s="158" t="s">
        <v>205</v>
      </c>
      <c r="C12" s="66">
        <v>36753</v>
      </c>
      <c r="D12" s="47">
        <v>1</v>
      </c>
      <c r="E12" s="106"/>
    </row>
    <row r="13" spans="1:7" s="8" customFormat="1">
      <c r="A13" s="37"/>
      <c r="B13" s="95"/>
      <c r="C13" s="66"/>
      <c r="D13" s="37"/>
      <c r="E13" s="106"/>
    </row>
    <row r="14" spans="1:7">
      <c r="A14" s="13" t="s">
        <v>185</v>
      </c>
      <c r="B14" s="12" t="s">
        <v>183</v>
      </c>
      <c r="C14" s="100">
        <v>26323</v>
      </c>
      <c r="D14" s="160">
        <f t="shared" ref="D14:D19" si="0">SUM(C14)*100/35986</f>
        <v>73.147890846440276</v>
      </c>
      <c r="E14" s="106"/>
    </row>
    <row r="15" spans="1:7">
      <c r="A15" s="12"/>
      <c r="B15" s="12" t="s">
        <v>200</v>
      </c>
      <c r="C15" s="13">
        <v>491</v>
      </c>
      <c r="D15" s="160">
        <f t="shared" si="0"/>
        <v>1.3644194964708498</v>
      </c>
      <c r="E15" s="106"/>
    </row>
    <row r="16" spans="1:7">
      <c r="A16" s="12"/>
      <c r="B16" s="12" t="s">
        <v>201</v>
      </c>
      <c r="C16" s="13">
        <v>45</v>
      </c>
      <c r="D16" s="160">
        <f t="shared" si="0"/>
        <v>0.12504863002278663</v>
      </c>
      <c r="E16" s="106"/>
    </row>
    <row r="17" spans="1:7">
      <c r="A17" s="12"/>
      <c r="B17" s="12" t="s">
        <v>202</v>
      </c>
      <c r="C17" s="13">
        <v>8</v>
      </c>
      <c r="D17" s="160">
        <f t="shared" si="0"/>
        <v>2.2230867559606515E-2</v>
      </c>
    </row>
    <row r="18" spans="1:7">
      <c r="A18" s="12"/>
      <c r="B18" s="12" t="s">
        <v>203</v>
      </c>
      <c r="C18" s="13">
        <v>0</v>
      </c>
      <c r="D18" s="160">
        <f t="shared" si="0"/>
        <v>0</v>
      </c>
    </row>
    <row r="19" spans="1:7">
      <c r="A19" s="12"/>
      <c r="B19" s="12" t="s">
        <v>204</v>
      </c>
      <c r="C19" s="100">
        <v>9119</v>
      </c>
      <c r="D19" s="160">
        <f t="shared" si="0"/>
        <v>25.340410159506476</v>
      </c>
      <c r="G19" s="72"/>
    </row>
    <row r="20" spans="1:7">
      <c r="A20" s="156"/>
      <c r="B20" s="159" t="s">
        <v>205</v>
      </c>
      <c r="C20" s="157">
        <f>SUM(C14:C19)</f>
        <v>35986</v>
      </c>
      <c r="D20" s="164">
        <v>1</v>
      </c>
    </row>
    <row r="23" spans="1:7">
      <c r="A23" s="21" t="s">
        <v>3</v>
      </c>
      <c r="B23" s="21" t="s">
        <v>4</v>
      </c>
    </row>
    <row r="24" spans="1:7">
      <c r="A24" s="22" t="s">
        <v>5</v>
      </c>
      <c r="B24" s="22" t="s">
        <v>6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7"/>
  <sheetViews>
    <sheetView workbookViewId="0"/>
  </sheetViews>
  <sheetFormatPr defaultRowHeight="15"/>
  <cols>
    <col min="1" max="1" width="123" customWidth="1"/>
    <col min="2" max="2" width="17" customWidth="1"/>
    <col min="3" max="3" width="8.42578125" customWidth="1"/>
    <col min="4" max="4" width="20.5703125" customWidth="1"/>
    <col min="5" max="5" width="12.5703125" customWidth="1"/>
    <col min="6" max="6" width="22.28515625" customWidth="1"/>
  </cols>
  <sheetData>
    <row r="1" spans="1:9">
      <c r="A1" s="124" t="s">
        <v>207</v>
      </c>
    </row>
    <row r="2" spans="1:9">
      <c r="A2" s="22" t="s">
        <v>206</v>
      </c>
    </row>
    <row r="3" spans="1:9">
      <c r="A3" s="107"/>
    </row>
    <row r="4" spans="1:9">
      <c r="A4" s="207" t="s">
        <v>218</v>
      </c>
      <c r="B4" s="209" t="s">
        <v>208</v>
      </c>
      <c r="C4" s="210"/>
      <c r="D4" s="210"/>
      <c r="E4" s="210"/>
      <c r="F4" s="211"/>
      <c r="G4" s="191"/>
      <c r="H4" s="191"/>
      <c r="I4" s="191"/>
    </row>
    <row r="5" spans="1:9">
      <c r="A5" s="208"/>
      <c r="B5" s="178" t="s">
        <v>249</v>
      </c>
      <c r="C5" s="203" t="s">
        <v>40</v>
      </c>
      <c r="D5" s="180" t="s">
        <v>181</v>
      </c>
      <c r="E5" s="205" t="s">
        <v>40</v>
      </c>
      <c r="F5" s="174" t="s">
        <v>251</v>
      </c>
      <c r="G5" s="191"/>
      <c r="H5" s="191"/>
      <c r="I5" s="191"/>
    </row>
    <row r="6" spans="1:9">
      <c r="A6" s="177" t="s">
        <v>219</v>
      </c>
      <c r="B6" s="175" t="s">
        <v>250</v>
      </c>
      <c r="C6" s="204"/>
      <c r="D6" s="175" t="s">
        <v>182</v>
      </c>
      <c r="E6" s="206"/>
      <c r="F6" s="175" t="s">
        <v>252</v>
      </c>
      <c r="G6" s="59"/>
      <c r="H6" s="191"/>
      <c r="I6" s="191"/>
    </row>
    <row r="7" spans="1:9">
      <c r="A7" s="178" t="s">
        <v>216</v>
      </c>
      <c r="B7" s="179">
        <v>15</v>
      </c>
      <c r="C7" s="182">
        <f>SUM(B7)*100/164</f>
        <v>9.1463414634146343</v>
      </c>
      <c r="D7" s="186">
        <v>17</v>
      </c>
      <c r="E7" s="187">
        <f t="shared" ref="E7:E12" si="0">SUM(D7)*100/86</f>
        <v>19.767441860465116</v>
      </c>
      <c r="F7" s="180">
        <f>SUM(B7+D7)</f>
        <v>32</v>
      </c>
      <c r="G7" s="191"/>
      <c r="H7" s="191"/>
      <c r="I7" s="191"/>
    </row>
    <row r="8" spans="1:9">
      <c r="A8" s="178" t="s">
        <v>213</v>
      </c>
      <c r="B8" s="179">
        <v>50</v>
      </c>
      <c r="C8" s="183">
        <f t="shared" ref="C8:C12" si="1">SUM(B8)*100/164</f>
        <v>30.487804878048781</v>
      </c>
      <c r="D8" s="179">
        <v>7</v>
      </c>
      <c r="E8" s="188">
        <f t="shared" si="0"/>
        <v>8.1395348837209305</v>
      </c>
      <c r="F8" s="180">
        <f t="shared" ref="F8:F12" si="2">SUM(B8+D8)</f>
        <v>57</v>
      </c>
      <c r="G8" s="191"/>
      <c r="H8" s="191"/>
      <c r="I8" s="191"/>
    </row>
    <row r="9" spans="1:9">
      <c r="A9" s="178" t="s">
        <v>214</v>
      </c>
      <c r="B9" s="180">
        <v>38</v>
      </c>
      <c r="C9" s="184">
        <f t="shared" si="1"/>
        <v>23.170731707317074</v>
      </c>
      <c r="D9" s="180">
        <v>7</v>
      </c>
      <c r="E9" s="188">
        <f t="shared" si="0"/>
        <v>8.1395348837209305</v>
      </c>
      <c r="F9" s="180">
        <f t="shared" si="2"/>
        <v>45</v>
      </c>
    </row>
    <row r="10" spans="1:9">
      <c r="A10" s="178" t="s">
        <v>228</v>
      </c>
      <c r="B10" s="180">
        <v>0</v>
      </c>
      <c r="C10" s="184">
        <v>0</v>
      </c>
      <c r="D10" s="180">
        <v>28</v>
      </c>
      <c r="E10" s="188">
        <f t="shared" si="0"/>
        <v>32.558139534883722</v>
      </c>
      <c r="F10" s="180">
        <f t="shared" si="2"/>
        <v>28</v>
      </c>
    </row>
    <row r="11" spans="1:9">
      <c r="A11" s="178" t="s">
        <v>215</v>
      </c>
      <c r="B11" s="180">
        <v>28</v>
      </c>
      <c r="C11" s="184">
        <f t="shared" si="1"/>
        <v>17.073170731707318</v>
      </c>
      <c r="D11" s="180">
        <v>22</v>
      </c>
      <c r="E11" s="188">
        <f t="shared" si="0"/>
        <v>25.581395348837209</v>
      </c>
      <c r="F11" s="180">
        <f t="shared" si="2"/>
        <v>50</v>
      </c>
    </row>
    <row r="12" spans="1:9">
      <c r="A12" s="178" t="s">
        <v>229</v>
      </c>
      <c r="B12" s="180">
        <v>33</v>
      </c>
      <c r="C12" s="184">
        <f t="shared" si="1"/>
        <v>20.121951219512194</v>
      </c>
      <c r="D12" s="180">
        <v>5</v>
      </c>
      <c r="E12" s="188">
        <f t="shared" si="0"/>
        <v>5.8139534883720927</v>
      </c>
      <c r="F12" s="190">
        <f t="shared" si="2"/>
        <v>38</v>
      </c>
    </row>
    <row r="13" spans="1:9">
      <c r="A13" s="176" t="s">
        <v>217</v>
      </c>
      <c r="B13" s="181">
        <f>SUM(B7:B12)</f>
        <v>164</v>
      </c>
      <c r="C13" s="185">
        <v>100</v>
      </c>
      <c r="D13" s="181">
        <f>SUM(D7:D12)</f>
        <v>86</v>
      </c>
      <c r="E13" s="189">
        <v>100</v>
      </c>
      <c r="F13" s="190">
        <f>SUM(B13+D13)</f>
        <v>250</v>
      </c>
    </row>
    <row r="15" spans="1:9">
      <c r="A15" s="21" t="s">
        <v>239</v>
      </c>
      <c r="B15" s="21"/>
    </row>
    <row r="16" spans="1:9">
      <c r="A16" s="22" t="s">
        <v>240</v>
      </c>
      <c r="B16" s="22"/>
    </row>
    <row r="17" spans="1:1" s="8" customFormat="1">
      <c r="A17"/>
    </row>
  </sheetData>
  <mergeCells count="4">
    <mergeCell ref="C5:C6"/>
    <mergeCell ref="E5:E6"/>
    <mergeCell ref="A4:A5"/>
    <mergeCell ref="B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50"/>
  <sheetViews>
    <sheetView workbookViewId="0"/>
  </sheetViews>
  <sheetFormatPr defaultRowHeight="15"/>
  <cols>
    <col min="1" max="1" width="23" bestFit="1" customWidth="1"/>
    <col min="3" max="3" width="11.5703125" customWidth="1"/>
    <col min="4" max="4" width="13.28515625" bestFit="1" customWidth="1"/>
    <col min="5" max="5" width="12.42578125" customWidth="1"/>
  </cols>
  <sheetData>
    <row r="1" spans="1:33">
      <c r="A1" s="10" t="s">
        <v>78</v>
      </c>
      <c r="B1" s="11"/>
      <c r="C1" s="70" t="s">
        <v>188</v>
      </c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s="8" customFormat="1">
      <c r="A2" s="10"/>
      <c r="B2" s="11"/>
      <c r="C2" s="69" t="s">
        <v>225</v>
      </c>
      <c r="D2" s="39"/>
      <c r="E2" s="14"/>
      <c r="F2" s="14"/>
      <c r="G2" s="14"/>
      <c r="H2" s="14"/>
      <c r="I2" s="14"/>
      <c r="J2" s="14"/>
      <c r="K2" s="14"/>
      <c r="L2" s="14"/>
      <c r="M2" s="14"/>
      <c r="N2" s="14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>
      <c r="A4" s="12"/>
      <c r="B4" s="12"/>
      <c r="C4" s="13" t="s">
        <v>0</v>
      </c>
      <c r="D4" s="13" t="s">
        <v>0</v>
      </c>
      <c r="E4" s="30" t="s">
        <v>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>
      <c r="A5" s="13" t="s">
        <v>7</v>
      </c>
      <c r="B5" s="13" t="s">
        <v>8</v>
      </c>
      <c r="C5" s="13" t="s">
        <v>71</v>
      </c>
      <c r="D5" s="13" t="s">
        <v>2</v>
      </c>
      <c r="E5" s="13" t="s">
        <v>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>
      <c r="A6" s="12"/>
      <c r="B6" s="12"/>
      <c r="C6" s="12"/>
      <c r="E6" s="3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>
      <c r="A7" s="14" t="s">
        <v>10</v>
      </c>
      <c r="B7" s="12"/>
      <c r="C7" s="14" t="s">
        <v>11</v>
      </c>
      <c r="D7" s="14" t="s">
        <v>12</v>
      </c>
      <c r="E7" s="32" t="s">
        <v>13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>
      <c r="A8" s="12"/>
      <c r="B8" s="12"/>
      <c r="C8" s="14" t="s">
        <v>14</v>
      </c>
      <c r="D8" s="14" t="s">
        <v>15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s="8" customFormat="1">
      <c r="A9" s="12"/>
      <c r="B9" s="12"/>
      <c r="C9" s="14"/>
      <c r="D9" s="1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>
      <c r="A10" s="12" t="s">
        <v>75</v>
      </c>
      <c r="B10" s="12"/>
      <c r="C10" s="33">
        <v>43336</v>
      </c>
      <c r="D10" s="33">
        <v>43980</v>
      </c>
      <c r="E10" s="34">
        <v>43776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>
      <c r="A11" s="12"/>
      <c r="B11" s="12"/>
      <c r="C11" s="12"/>
      <c r="D11" s="12"/>
      <c r="E11" s="35" t="s">
        <v>16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>
      <c r="A13" s="12" t="s">
        <v>17</v>
      </c>
      <c r="B13" s="12"/>
      <c r="C13" s="33">
        <v>44068</v>
      </c>
      <c r="D13" s="33">
        <v>44706</v>
      </c>
      <c r="E13" s="34">
        <v>43515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>
      <c r="A14" s="12"/>
      <c r="B14" s="12"/>
      <c r="C14" s="12"/>
      <c r="D14" s="12"/>
      <c r="E14" s="35" t="s">
        <v>18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>
      <c r="A16" s="12" t="s">
        <v>19</v>
      </c>
      <c r="B16" s="12"/>
      <c r="C16" s="33">
        <v>42694</v>
      </c>
      <c r="D16" s="33">
        <v>43419</v>
      </c>
      <c r="E16" s="34">
        <v>43209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>
      <c r="A17" s="12"/>
      <c r="B17" s="12"/>
      <c r="C17" s="12"/>
      <c r="D17" s="12"/>
      <c r="E17" s="35" t="s">
        <v>20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>
      <c r="A19" s="12" t="s">
        <v>76</v>
      </c>
      <c r="B19" s="12"/>
      <c r="C19" s="33">
        <v>40641</v>
      </c>
      <c r="D19" s="33">
        <v>41321</v>
      </c>
      <c r="E19" s="34">
        <v>41163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>
      <c r="A20" s="12"/>
      <c r="B20" s="12"/>
      <c r="C20" s="12"/>
      <c r="D20" s="12"/>
      <c r="E20" s="35" t="s">
        <v>21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>
      <c r="A22" s="12" t="s">
        <v>77</v>
      </c>
      <c r="B22" s="12"/>
      <c r="C22" s="33">
        <v>41091</v>
      </c>
      <c r="D22" s="33">
        <v>41803</v>
      </c>
      <c r="E22" s="34">
        <v>41641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>
      <c r="A23" s="12"/>
      <c r="B23" s="12"/>
      <c r="C23" s="12"/>
      <c r="D23" s="12"/>
      <c r="E23" s="35" t="s">
        <v>22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>
      <c r="A25" s="12" t="s">
        <v>23</v>
      </c>
      <c r="B25" s="12"/>
      <c r="C25" s="33">
        <v>39428</v>
      </c>
      <c r="D25" s="33">
        <v>40123</v>
      </c>
      <c r="E25" s="34">
        <v>39966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>
      <c r="A26" s="12"/>
      <c r="B26" s="12"/>
      <c r="C26" s="12"/>
      <c r="D26" s="12"/>
      <c r="E26" s="35" t="s">
        <v>24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3">
      <c r="A28" s="12" t="s">
        <v>25</v>
      </c>
      <c r="B28" s="12"/>
      <c r="C28" s="33">
        <v>39132</v>
      </c>
      <c r="D28" s="33">
        <v>39788</v>
      </c>
      <c r="E28" s="34">
        <v>39631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>
      <c r="A29" s="12"/>
      <c r="B29" s="12"/>
      <c r="C29" s="12"/>
      <c r="D29" s="12"/>
      <c r="E29" s="34" t="s">
        <v>59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3">
      <c r="A31" s="11" t="s">
        <v>26</v>
      </c>
      <c r="B31" s="12"/>
      <c r="C31" s="33">
        <v>36866</v>
      </c>
      <c r="D31" s="33">
        <v>37428</v>
      </c>
      <c r="E31" s="34">
        <v>37252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>
      <c r="A32" s="12"/>
      <c r="B32" s="11"/>
      <c r="C32" s="12"/>
      <c r="D32" s="12"/>
      <c r="E32" s="35" t="s">
        <v>57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>
      <c r="A34" s="12" t="s">
        <v>56</v>
      </c>
      <c r="B34" s="12"/>
      <c r="C34" s="36">
        <v>37128</v>
      </c>
      <c r="D34" s="33">
        <v>37699</v>
      </c>
      <c r="E34" s="34">
        <v>37518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>
      <c r="A35" s="12"/>
      <c r="B35" s="12"/>
      <c r="C35" s="12"/>
      <c r="D35" s="12"/>
      <c r="E35" s="35" t="s">
        <v>58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s="8" customFormat="1">
      <c r="A36" s="12"/>
      <c r="B36" s="37"/>
      <c r="C36" s="18"/>
      <c r="D36" s="18"/>
      <c r="E36" s="65"/>
      <c r="F36" s="18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s="8" customFormat="1">
      <c r="A37" s="12" t="s">
        <v>60</v>
      </c>
      <c r="B37" s="18"/>
      <c r="C37" s="66">
        <v>36104</v>
      </c>
      <c r="D37" s="66">
        <v>36733</v>
      </c>
      <c r="E37" s="66">
        <v>36584</v>
      </c>
      <c r="F37" s="1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s="8" customFormat="1">
      <c r="A38" s="12"/>
      <c r="B38" s="37"/>
      <c r="C38" s="37"/>
      <c r="D38" s="37"/>
      <c r="E38" s="38" t="s">
        <v>121</v>
      </c>
      <c r="F38" s="1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s="8" customFormat="1">
      <c r="A39" s="17"/>
      <c r="B39" s="16"/>
      <c r="C39" s="16"/>
      <c r="D39" s="16"/>
      <c r="E39" s="79"/>
      <c r="F39" s="29"/>
      <c r="G39" s="17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s="8" customFormat="1">
      <c r="A40" s="17" t="s">
        <v>127</v>
      </c>
      <c r="B40" s="16"/>
      <c r="C40" s="46">
        <v>36753</v>
      </c>
      <c r="D40" s="46">
        <v>37437</v>
      </c>
      <c r="E40" s="46">
        <v>37278</v>
      </c>
      <c r="F40" s="16"/>
      <c r="G40" s="17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s="8" customFormat="1">
      <c r="A41" s="17"/>
      <c r="B41" s="16"/>
      <c r="C41" s="16"/>
      <c r="D41" s="46"/>
      <c r="E41" s="79" t="s">
        <v>161</v>
      </c>
      <c r="F41" s="16"/>
      <c r="G41" s="17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 s="8" customFormat="1">
      <c r="A42" s="17"/>
      <c r="B42" s="16"/>
      <c r="C42" s="16"/>
      <c r="D42" s="46"/>
      <c r="E42" s="79"/>
      <c r="F42" s="16"/>
      <c r="G42" s="1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3" s="8" customFormat="1">
      <c r="A43" s="55" t="s">
        <v>185</v>
      </c>
      <c r="B43" s="16"/>
      <c r="C43" s="75">
        <v>35986</v>
      </c>
      <c r="D43" s="75">
        <v>36636</v>
      </c>
      <c r="E43" s="75">
        <v>36472</v>
      </c>
      <c r="F43" s="16"/>
      <c r="G43" s="1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3" s="8" customFormat="1">
      <c r="A44" s="17"/>
      <c r="B44" s="16"/>
      <c r="C44" s="16"/>
      <c r="D44" s="75"/>
      <c r="E44" s="99" t="s">
        <v>253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1:33">
      <c r="A46" s="11" t="s">
        <v>3</v>
      </c>
      <c r="B46" s="12"/>
      <c r="C46" s="11" t="s">
        <v>4</v>
      </c>
      <c r="D46" s="12"/>
      <c r="E46" s="35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>
      <c r="A47" s="39" t="s">
        <v>5</v>
      </c>
      <c r="B47" s="12"/>
      <c r="C47" s="39" t="s">
        <v>6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3">
      <c r="A48" s="11" t="s">
        <v>3</v>
      </c>
      <c r="B48" s="11" t="s">
        <v>72</v>
      </c>
      <c r="C48" s="40" t="s">
        <v>186</v>
      </c>
      <c r="D48" s="4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3">
      <c r="A49" s="39" t="s">
        <v>5</v>
      </c>
      <c r="B49" s="11" t="s">
        <v>72</v>
      </c>
      <c r="C49" s="39" t="s">
        <v>187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spans="1:3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57"/>
  <sheetViews>
    <sheetView zoomScale="90" zoomScaleNormal="90" workbookViewId="0"/>
  </sheetViews>
  <sheetFormatPr defaultRowHeight="15"/>
  <cols>
    <col min="1" max="1" width="19.85546875" customWidth="1"/>
    <col min="2" max="2" width="19.5703125" customWidth="1"/>
    <col min="11" max="11" width="11.28515625" customWidth="1"/>
  </cols>
  <sheetData>
    <row r="1" spans="1:35">
      <c r="A1" s="10" t="s">
        <v>79</v>
      </c>
      <c r="B1" s="70" t="s">
        <v>226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>
      <c r="A3" s="13" t="s">
        <v>27</v>
      </c>
      <c r="B3" s="13" t="s">
        <v>28</v>
      </c>
      <c r="C3" s="13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>
      <c r="A4" s="14" t="s">
        <v>10</v>
      </c>
      <c r="B4" s="14" t="s">
        <v>12</v>
      </c>
      <c r="C4" s="14" t="s">
        <v>30</v>
      </c>
      <c r="D4" s="12"/>
      <c r="E4" s="12"/>
      <c r="F4" s="12"/>
      <c r="G4" s="12"/>
      <c r="H4" s="12"/>
      <c r="I4" s="12"/>
      <c r="J4" s="12"/>
      <c r="K4" s="14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>
      <c r="A5" s="12"/>
      <c r="B5" s="12"/>
      <c r="C5" s="73">
        <v>0</v>
      </c>
      <c r="D5" s="73">
        <v>1</v>
      </c>
      <c r="E5" s="73">
        <v>2</v>
      </c>
      <c r="F5" s="73">
        <v>3</v>
      </c>
      <c r="G5" s="73">
        <v>4</v>
      </c>
      <c r="H5" s="73">
        <v>5</v>
      </c>
      <c r="I5" s="73">
        <v>6</v>
      </c>
      <c r="J5" s="73" t="s">
        <v>159</v>
      </c>
      <c r="K5" s="13" t="s">
        <v>227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>
      <c r="A6" s="12" t="s">
        <v>31</v>
      </c>
      <c r="B6" s="33">
        <v>43336</v>
      </c>
      <c r="C6" s="33">
        <v>20821</v>
      </c>
      <c r="D6" s="33">
        <v>14615</v>
      </c>
      <c r="E6" s="33">
        <v>5341</v>
      </c>
      <c r="F6" s="33">
        <v>1556</v>
      </c>
      <c r="G6" s="12">
        <v>514</v>
      </c>
      <c r="H6" s="12">
        <v>234</v>
      </c>
      <c r="I6" s="12">
        <v>119</v>
      </c>
      <c r="J6" s="12">
        <v>136</v>
      </c>
      <c r="K6" s="12">
        <v>0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>
      <c r="A7" s="12"/>
      <c r="B7" s="42">
        <v>1</v>
      </c>
      <c r="C7" s="12">
        <v>48.05</v>
      </c>
      <c r="D7" s="12">
        <v>33.72</v>
      </c>
      <c r="E7" s="12">
        <v>12.32</v>
      </c>
      <c r="F7" s="12">
        <v>3.59</v>
      </c>
      <c r="G7" s="12">
        <v>1.19</v>
      </c>
      <c r="H7" s="12">
        <v>0.54</v>
      </c>
      <c r="I7" s="12">
        <v>0.27</v>
      </c>
      <c r="J7" s="12">
        <v>0.31</v>
      </c>
      <c r="K7" s="43">
        <v>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>
      <c r="A8" s="12" t="s">
        <v>17</v>
      </c>
      <c r="B8" s="33">
        <v>44068</v>
      </c>
      <c r="C8" s="33">
        <v>21147</v>
      </c>
      <c r="D8" s="33">
        <v>14843</v>
      </c>
      <c r="E8" s="33">
        <v>5517</v>
      </c>
      <c r="F8" s="33">
        <v>1582</v>
      </c>
      <c r="G8" s="12">
        <v>505</v>
      </c>
      <c r="H8" s="12">
        <v>217</v>
      </c>
      <c r="I8" s="12">
        <v>119</v>
      </c>
      <c r="J8" s="12">
        <v>138</v>
      </c>
      <c r="K8" s="12">
        <v>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>
      <c r="A9" s="12"/>
      <c r="B9" s="42">
        <v>1</v>
      </c>
      <c r="C9" s="12">
        <v>47.99</v>
      </c>
      <c r="D9" s="12">
        <v>33.68</v>
      </c>
      <c r="E9" s="12">
        <v>12.52</v>
      </c>
      <c r="F9" s="12">
        <v>3.59</v>
      </c>
      <c r="G9" s="12">
        <v>1.1499999999999999</v>
      </c>
      <c r="H9" s="12">
        <v>0.49</v>
      </c>
      <c r="I9" s="12">
        <v>0.27</v>
      </c>
      <c r="J9" s="12">
        <v>0.31</v>
      </c>
      <c r="K9" s="43"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>
      <c r="A10" s="12" t="s">
        <v>19</v>
      </c>
      <c r="B10" s="33">
        <v>42694</v>
      </c>
      <c r="C10" s="33">
        <v>21001</v>
      </c>
      <c r="D10" s="33">
        <v>14202</v>
      </c>
      <c r="E10" s="33">
        <v>5060</v>
      </c>
      <c r="F10" s="33">
        <v>1448</v>
      </c>
      <c r="G10" s="12">
        <v>520</v>
      </c>
      <c r="H10" s="12">
        <v>213</v>
      </c>
      <c r="I10" s="12">
        <v>121</v>
      </c>
      <c r="J10" s="12">
        <v>129</v>
      </c>
      <c r="K10" s="12">
        <v>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>
      <c r="A11" s="12"/>
      <c r="B11" s="42">
        <v>1</v>
      </c>
      <c r="C11" s="12">
        <v>49.2</v>
      </c>
      <c r="D11" s="12">
        <v>33.26</v>
      </c>
      <c r="E11" s="12">
        <v>11.85</v>
      </c>
      <c r="F11" s="12">
        <v>3.39</v>
      </c>
      <c r="G11" s="12">
        <v>1.22</v>
      </c>
      <c r="H11" s="12">
        <v>0.5</v>
      </c>
      <c r="I11" s="12">
        <v>0.28000000000000003</v>
      </c>
      <c r="J11" s="12">
        <v>0.3</v>
      </c>
      <c r="K11" s="43">
        <v>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>
      <c r="A12" s="12" t="s">
        <v>32</v>
      </c>
      <c r="B12" s="33">
        <v>40641</v>
      </c>
      <c r="C12" s="33">
        <v>20656</v>
      </c>
      <c r="D12" s="33">
        <v>13172</v>
      </c>
      <c r="E12" s="33">
        <v>4535</v>
      </c>
      <c r="F12" s="33">
        <v>1361</v>
      </c>
      <c r="G12" s="12">
        <v>479</v>
      </c>
      <c r="H12" s="12">
        <v>194</v>
      </c>
      <c r="I12" s="12">
        <v>110</v>
      </c>
      <c r="J12" s="12">
        <v>134</v>
      </c>
      <c r="K12" s="12">
        <v>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>
      <c r="A13" s="12"/>
      <c r="B13" s="42">
        <v>1</v>
      </c>
      <c r="C13" s="12">
        <v>50.82</v>
      </c>
      <c r="D13" s="12">
        <v>32.409999999999997</v>
      </c>
      <c r="E13" s="12">
        <v>11.16</v>
      </c>
      <c r="F13" s="12">
        <v>3.35</v>
      </c>
      <c r="G13" s="12">
        <v>1.18</v>
      </c>
      <c r="H13" s="12">
        <v>0.48</v>
      </c>
      <c r="I13" s="12">
        <v>0.27</v>
      </c>
      <c r="J13" s="12">
        <v>0.33</v>
      </c>
      <c r="K13" s="43">
        <v>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>
      <c r="A14" s="12" t="s">
        <v>33</v>
      </c>
      <c r="B14" s="33">
        <v>41091</v>
      </c>
      <c r="C14" s="33">
        <v>20852</v>
      </c>
      <c r="D14" s="33">
        <v>13322</v>
      </c>
      <c r="E14" s="33">
        <v>4659</v>
      </c>
      <c r="F14" s="33">
        <v>1337</v>
      </c>
      <c r="G14" s="12">
        <v>447</v>
      </c>
      <c r="H14" s="12">
        <v>191</v>
      </c>
      <c r="I14" s="12">
        <v>118</v>
      </c>
      <c r="J14" s="12">
        <v>165</v>
      </c>
      <c r="K14" s="12">
        <v>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>
      <c r="A15" s="12"/>
      <c r="B15" s="42">
        <v>1</v>
      </c>
      <c r="C15" s="12">
        <v>50.74</v>
      </c>
      <c r="D15" s="12">
        <v>32.42</v>
      </c>
      <c r="E15" s="12">
        <v>11.34</v>
      </c>
      <c r="F15" s="12">
        <v>3.25</v>
      </c>
      <c r="G15" s="12">
        <v>1.0900000000000001</v>
      </c>
      <c r="H15" s="12">
        <v>0.46</v>
      </c>
      <c r="I15" s="12">
        <v>0.28999999999999998</v>
      </c>
      <c r="J15" s="12">
        <v>0.4</v>
      </c>
      <c r="K15" s="43">
        <v>0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>
      <c r="A16" s="12" t="s">
        <v>23</v>
      </c>
      <c r="B16" s="33">
        <v>39428</v>
      </c>
      <c r="C16" s="33">
        <v>20123</v>
      </c>
      <c r="D16" s="33">
        <v>12721</v>
      </c>
      <c r="E16" s="33">
        <v>4418</v>
      </c>
      <c r="F16" s="33">
        <v>1269</v>
      </c>
      <c r="G16" s="12">
        <v>433</v>
      </c>
      <c r="H16" s="12">
        <v>212</v>
      </c>
      <c r="I16" s="12">
        <v>108</v>
      </c>
      <c r="J16" s="12">
        <v>144</v>
      </c>
      <c r="K16" s="12">
        <v>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>
      <c r="A17" s="12"/>
      <c r="B17" s="42">
        <v>1</v>
      </c>
      <c r="C17" s="12">
        <v>51.04</v>
      </c>
      <c r="D17" s="12">
        <v>32.26</v>
      </c>
      <c r="E17" s="12">
        <v>11.21</v>
      </c>
      <c r="F17" s="12">
        <v>3.22</v>
      </c>
      <c r="G17" s="12">
        <v>1.1000000000000001</v>
      </c>
      <c r="H17" s="12">
        <v>0.54</v>
      </c>
      <c r="I17" s="12">
        <v>0.27</v>
      </c>
      <c r="J17" s="12">
        <v>0.36</v>
      </c>
      <c r="K17" s="43">
        <v>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>
      <c r="A18" s="12" t="s">
        <v>25</v>
      </c>
      <c r="B18" s="33">
        <v>39132</v>
      </c>
      <c r="C18" s="33">
        <v>19325</v>
      </c>
      <c r="D18" s="33">
        <v>12879</v>
      </c>
      <c r="E18" s="33">
        <v>4640</v>
      </c>
      <c r="F18" s="33">
        <v>1338</v>
      </c>
      <c r="G18" s="12">
        <v>457</v>
      </c>
      <c r="H18" s="12">
        <v>213</v>
      </c>
      <c r="I18" s="12">
        <v>102</v>
      </c>
      <c r="J18" s="12">
        <v>178</v>
      </c>
      <c r="K18" s="12">
        <v>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>
      <c r="A19" s="12"/>
      <c r="B19" s="42">
        <v>1</v>
      </c>
      <c r="C19" s="12">
        <v>49.39</v>
      </c>
      <c r="D19" s="12">
        <v>32.909999999999997</v>
      </c>
      <c r="E19" s="12">
        <v>11.86</v>
      </c>
      <c r="F19" s="12">
        <v>3.42</v>
      </c>
      <c r="G19" s="12">
        <v>1.17</v>
      </c>
      <c r="H19" s="12">
        <v>0.54</v>
      </c>
      <c r="I19" s="12">
        <v>0.26</v>
      </c>
      <c r="J19" s="12">
        <v>0.45</v>
      </c>
      <c r="K19" s="43">
        <v>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>
      <c r="A20" s="12" t="s">
        <v>26</v>
      </c>
      <c r="B20" s="33">
        <v>36866</v>
      </c>
      <c r="C20" s="33">
        <v>18073</v>
      </c>
      <c r="D20" s="33">
        <v>12273</v>
      </c>
      <c r="E20" s="33">
        <v>4437</v>
      </c>
      <c r="F20" s="33">
        <v>1196</v>
      </c>
      <c r="G20" s="12">
        <v>406</v>
      </c>
      <c r="H20" s="12">
        <v>205</v>
      </c>
      <c r="I20" s="12">
        <v>106</v>
      </c>
      <c r="J20" s="12">
        <v>170</v>
      </c>
      <c r="K20" s="12">
        <v>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>
      <c r="A21" s="12"/>
      <c r="B21" s="42">
        <v>1</v>
      </c>
      <c r="C21" s="12">
        <v>49.02</v>
      </c>
      <c r="D21" s="12">
        <v>33.29</v>
      </c>
      <c r="E21" s="12">
        <v>12.04</v>
      </c>
      <c r="F21" s="12">
        <v>3.24</v>
      </c>
      <c r="G21" s="12">
        <v>1.1000000000000001</v>
      </c>
      <c r="H21" s="12">
        <v>0.56000000000000005</v>
      </c>
      <c r="I21" s="12">
        <v>0.28999999999999998</v>
      </c>
      <c r="J21" s="12">
        <v>0.46</v>
      </c>
      <c r="K21" s="43">
        <v>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>
      <c r="A22" s="12" t="s">
        <v>56</v>
      </c>
      <c r="B22" s="33">
        <v>37128</v>
      </c>
      <c r="C22" s="33">
        <v>18562</v>
      </c>
      <c r="D22" s="33">
        <v>11871</v>
      </c>
      <c r="E22" s="33">
        <v>4510</v>
      </c>
      <c r="F22" s="33">
        <v>1274</v>
      </c>
      <c r="G22" s="33">
        <v>444</v>
      </c>
      <c r="H22" s="33">
        <v>198</v>
      </c>
      <c r="I22" s="33">
        <v>110</v>
      </c>
      <c r="J22" s="33">
        <v>159</v>
      </c>
      <c r="K22" s="33">
        <v>0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>
      <c r="A23" s="12"/>
      <c r="B23" s="42">
        <v>1</v>
      </c>
      <c r="C23" s="43">
        <v>49.99</v>
      </c>
      <c r="D23" s="43">
        <v>31.97</v>
      </c>
      <c r="E23" s="43">
        <v>12.147166558931264</v>
      </c>
      <c r="F23" s="43">
        <v>3.4313725490196081</v>
      </c>
      <c r="G23" s="43">
        <v>1.1958629605688429</v>
      </c>
      <c r="H23" s="43">
        <v>0.53329023917259211</v>
      </c>
      <c r="I23" s="43">
        <v>0.29627235509588451</v>
      </c>
      <c r="J23" s="43">
        <v>0.42824822236586946</v>
      </c>
      <c r="K23" s="43">
        <v>0</v>
      </c>
      <c r="L23" s="4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>
      <c r="A24" s="12" t="s">
        <v>60</v>
      </c>
      <c r="B24" s="66">
        <v>36104</v>
      </c>
      <c r="C24" s="66">
        <v>11393</v>
      </c>
      <c r="D24" s="66">
        <v>11832</v>
      </c>
      <c r="E24" s="66">
        <v>4596</v>
      </c>
      <c r="F24" s="66">
        <v>1319</v>
      </c>
      <c r="G24" s="37">
        <v>486</v>
      </c>
      <c r="H24" s="37">
        <v>203</v>
      </c>
      <c r="I24" s="37">
        <v>115</v>
      </c>
      <c r="J24" s="37">
        <v>181</v>
      </c>
      <c r="K24" s="66">
        <v>5979</v>
      </c>
      <c r="L24" s="12"/>
      <c r="M24" s="3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>
      <c r="A25" s="55"/>
      <c r="B25" s="166" t="s">
        <v>231</v>
      </c>
      <c r="C25" s="48">
        <f>SUM(C24*100/30125)</f>
        <v>37.819087136929461</v>
      </c>
      <c r="D25" s="48">
        <f t="shared" ref="D25:J25" si="0">SUM(D24*100/30125)</f>
        <v>39.276348547717845</v>
      </c>
      <c r="E25" s="48">
        <f t="shared" si="0"/>
        <v>15.25643153526971</v>
      </c>
      <c r="F25" s="48">
        <f t="shared" si="0"/>
        <v>4.3784232365145233</v>
      </c>
      <c r="G25" s="48">
        <f t="shared" si="0"/>
        <v>1.6132780082987552</v>
      </c>
      <c r="H25" s="48">
        <f t="shared" si="0"/>
        <v>0.67385892116182577</v>
      </c>
      <c r="I25" s="48">
        <f t="shared" si="0"/>
        <v>0.38174273858921159</v>
      </c>
      <c r="J25" s="48">
        <f t="shared" si="0"/>
        <v>0.60082987551867217</v>
      </c>
      <c r="K25" s="48"/>
      <c r="L25" s="5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s="8" customFormat="1">
      <c r="A26" s="17" t="s">
        <v>127</v>
      </c>
      <c r="B26" s="46">
        <v>36753</v>
      </c>
      <c r="C26" s="46">
        <v>14658</v>
      </c>
      <c r="D26" s="46">
        <v>12760</v>
      </c>
      <c r="E26" s="46">
        <v>5167</v>
      </c>
      <c r="F26" s="46">
        <v>1492</v>
      </c>
      <c r="G26" s="46">
        <v>496</v>
      </c>
      <c r="H26" s="46">
        <v>222</v>
      </c>
      <c r="I26" s="46">
        <v>121</v>
      </c>
      <c r="J26" s="46">
        <v>165</v>
      </c>
      <c r="K26" s="46">
        <v>1672</v>
      </c>
      <c r="L26" s="77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s="8" customFormat="1">
      <c r="A27" s="17"/>
      <c r="B27" s="166" t="s">
        <v>232</v>
      </c>
      <c r="C27" s="48">
        <f>C26/35081*100</f>
        <v>41.783301502237677</v>
      </c>
      <c r="D27" s="48">
        <f t="shared" ref="D27:J27" si="1">D26/35081*100</f>
        <v>36.372965422878487</v>
      </c>
      <c r="E27" s="48">
        <f t="shared" si="1"/>
        <v>14.728770559562157</v>
      </c>
      <c r="F27" s="48">
        <f t="shared" si="1"/>
        <v>4.2530144522676094</v>
      </c>
      <c r="G27" s="48">
        <f t="shared" si="1"/>
        <v>1.4138707562498218</v>
      </c>
      <c r="H27" s="48">
        <f t="shared" si="1"/>
        <v>0.63282118525697673</v>
      </c>
      <c r="I27" s="48">
        <f t="shared" si="1"/>
        <v>0.34491605142384768</v>
      </c>
      <c r="J27" s="48">
        <f t="shared" si="1"/>
        <v>0.47034007012342866</v>
      </c>
      <c r="K27" s="48"/>
      <c r="L27" s="78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>
      <c r="A28" s="13" t="s">
        <v>185</v>
      </c>
      <c r="B28" s="75">
        <f>SUM(C28:K28)</f>
        <v>35986</v>
      </c>
      <c r="C28" s="75">
        <v>14711</v>
      </c>
      <c r="D28" s="19">
        <v>12111</v>
      </c>
      <c r="E28" s="19">
        <v>5095</v>
      </c>
      <c r="F28" s="19">
        <v>1480</v>
      </c>
      <c r="G28" s="18">
        <v>526</v>
      </c>
      <c r="H28" s="18">
        <v>245</v>
      </c>
      <c r="I28" s="18">
        <v>145</v>
      </c>
      <c r="J28" s="18">
        <v>176</v>
      </c>
      <c r="K28" s="19">
        <v>1497</v>
      </c>
      <c r="L28" s="12"/>
      <c r="M28" s="33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>
      <c r="A29" s="12"/>
      <c r="B29" s="165" t="s">
        <v>254</v>
      </c>
      <c r="C29" s="49">
        <f t="shared" ref="C29:J29" si="2">SUM(C28)*100/34489</f>
        <v>42.654179593493581</v>
      </c>
      <c r="D29" s="49">
        <f>SUM(D28)*100/34489</f>
        <v>35.115544086520337</v>
      </c>
      <c r="E29" s="49">
        <f t="shared" si="2"/>
        <v>14.772826118472556</v>
      </c>
      <c r="F29" s="49">
        <f t="shared" si="2"/>
        <v>4.2912232885847663</v>
      </c>
      <c r="G29" s="49">
        <f t="shared" si="2"/>
        <v>1.5251239525645859</v>
      </c>
      <c r="H29" s="49">
        <f t="shared" si="2"/>
        <v>0.71037142277247822</v>
      </c>
      <c r="I29" s="49">
        <f t="shared" si="2"/>
        <v>0.42042390327350748</v>
      </c>
      <c r="J29" s="49">
        <f t="shared" si="2"/>
        <v>0.51030763431818837</v>
      </c>
      <c r="K29" s="49"/>
      <c r="L29" s="43"/>
      <c r="M29" s="43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>
      <c r="A31" s="21" t="s">
        <v>3</v>
      </c>
      <c r="B31" s="21" t="s">
        <v>4</v>
      </c>
      <c r="C31" s="29"/>
      <c r="D31" s="29"/>
      <c r="E31" s="29"/>
      <c r="F31" s="29"/>
      <c r="G31" s="29"/>
      <c r="H31" s="29"/>
      <c r="I31" s="29"/>
      <c r="J31" s="29"/>
      <c r="K31" s="29"/>
      <c r="L31" s="16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>
      <c r="A32" s="22" t="s">
        <v>5</v>
      </c>
      <c r="B32" s="22" t="s">
        <v>6</v>
      </c>
      <c r="C32" s="29"/>
      <c r="D32" s="29"/>
      <c r="E32" s="29"/>
      <c r="F32" s="29"/>
      <c r="G32" s="29"/>
      <c r="H32" s="29"/>
      <c r="I32" s="29"/>
      <c r="J32" s="29"/>
      <c r="K32" s="29"/>
      <c r="L32" s="16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>
      <c r="C33" s="44"/>
      <c r="D33" s="44"/>
      <c r="E33" s="44"/>
      <c r="F33" s="44"/>
      <c r="G33" s="44"/>
      <c r="H33" s="44"/>
      <c r="I33" s="44"/>
      <c r="J33" s="44"/>
      <c r="K33" s="44"/>
      <c r="L33" s="16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>
      <c r="A34" s="37" t="s">
        <v>230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>
      <c r="A35" s="37" t="s">
        <v>237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1:3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1:3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spans="1:3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3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3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1:3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3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1:3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1:3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1:3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1:3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spans="1:3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1: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spans="1:3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spans="1:3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spans="1:3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1:3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spans="1:3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spans="1:3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spans="1:3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spans="1:3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spans="1:3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spans="1:3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spans="1:3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spans="1:3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spans="1:3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spans="1:3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</row>
    <row r="87" spans="1:3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spans="1:3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</row>
    <row r="89" spans="1:3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spans="1:3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</row>
    <row r="91" spans="1:3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spans="1: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spans="1: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spans="1:3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1:3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1: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spans="1:3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spans="1:3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</row>
    <row r="99" spans="1:3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</row>
    <row r="100" spans="1:3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</row>
    <row r="101" spans="1:3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</row>
    <row r="102" spans="1:3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</row>
    <row r="103" spans="1:3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</row>
    <row r="104" spans="1:3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spans="1:3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</row>
    <row r="106" spans="1:3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spans="1:3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</row>
    <row r="108" spans="1:3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</row>
    <row r="109" spans="1:3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spans="1:3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</row>
    <row r="111" spans="1:3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</row>
    <row r="112" spans="1:3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</row>
    <row r="113" spans="1:3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spans="1:3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</row>
    <row r="115" spans="1:3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</row>
    <row r="116" spans="1:3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</row>
    <row r="117" spans="1:3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</row>
    <row r="118" spans="1:3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</row>
    <row r="119" spans="1:3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</row>
    <row r="120" spans="1:3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</row>
    <row r="121" spans="1:3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</row>
    <row r="122" spans="1:3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</row>
    <row r="123" spans="1:3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</row>
    <row r="124" spans="1:3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</row>
    <row r="125" spans="1:3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</row>
    <row r="126" spans="1:3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</row>
    <row r="127" spans="1:3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</row>
    <row r="128" spans="1:3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</row>
    <row r="129" spans="1:3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</row>
    <row r="130" spans="1:3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</row>
    <row r="131" spans="1:3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</row>
    <row r="132" spans="1:3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</row>
    <row r="133" spans="1:3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</row>
    <row r="134" spans="1:3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</row>
    <row r="135" spans="1: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</row>
    <row r="136" spans="1:3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</row>
    <row r="137" spans="1:3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</row>
    <row r="138" spans="1:3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</row>
    <row r="139" spans="1:3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</row>
    <row r="140" spans="1:3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</row>
    <row r="141" spans="1:3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</row>
    <row r="142" spans="1:3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</row>
    <row r="143" spans="1:3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</row>
    <row r="144" spans="1:3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</row>
    <row r="145" spans="1:3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</row>
    <row r="146" spans="1:3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</row>
    <row r="147" spans="1:3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</row>
    <row r="148" spans="1:3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</row>
    <row r="149" spans="1:3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</row>
    <row r="150" spans="1:3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</row>
    <row r="151" spans="1:3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</row>
    <row r="152" spans="1:3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</row>
    <row r="153" spans="1:3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</row>
    <row r="154" spans="1:3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</row>
    <row r="155" spans="1:3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</row>
    <row r="156" spans="1:3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</row>
    <row r="157" spans="1:3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</row>
    <row r="158" spans="1:3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</row>
    <row r="159" spans="1:3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</row>
    <row r="160" spans="1:3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</row>
    <row r="161" spans="1:3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</row>
    <row r="162" spans="1:3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</row>
    <row r="163" spans="1:3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</row>
    <row r="164" spans="1:3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</row>
    <row r="165" spans="1:3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</row>
    <row r="166" spans="1:3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</row>
    <row r="167" spans="1:3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</row>
    <row r="168" spans="1:3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</row>
    <row r="169" spans="1:3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</row>
    <row r="170" spans="1:3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</row>
    <row r="171" spans="1:3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</row>
    <row r="172" spans="1:3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</row>
    <row r="173" spans="1:3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</row>
    <row r="174" spans="1:3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</row>
    <row r="175" spans="1:3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</row>
    <row r="176" spans="1:3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</row>
    <row r="177" spans="1:3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</row>
    <row r="178" spans="1:3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</row>
    <row r="179" spans="1:3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</row>
    <row r="180" spans="1:3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</row>
    <row r="181" spans="1:3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</row>
    <row r="182" spans="1:3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</row>
    <row r="183" spans="1:3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</row>
    <row r="184" spans="1:3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</row>
    <row r="185" spans="1:3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</row>
    <row r="186" spans="1:3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</row>
    <row r="187" spans="1:3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</row>
    <row r="188" spans="1:3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</row>
    <row r="189" spans="1:3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</row>
    <row r="190" spans="1:3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</row>
    <row r="191" spans="1:3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</row>
    <row r="192" spans="1:3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</row>
    <row r="193" spans="1:3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</row>
    <row r="194" spans="1:3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</row>
    <row r="195" spans="1:3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</row>
    <row r="196" spans="1:3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</row>
    <row r="197" spans="1:3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</row>
    <row r="198" spans="1:3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</row>
    <row r="199" spans="1:3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</row>
    <row r="200" spans="1:3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</row>
    <row r="201" spans="1:3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</row>
    <row r="202" spans="1:3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</row>
    <row r="203" spans="1:3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</row>
    <row r="204" spans="1:3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</row>
    <row r="205" spans="1:3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</row>
    <row r="206" spans="1:3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</row>
    <row r="207" spans="1:3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</row>
    <row r="208" spans="1:3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</row>
    <row r="209" spans="1:3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</row>
    <row r="210" spans="1:3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</row>
    <row r="211" spans="1:3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</row>
    <row r="212" spans="1:3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</row>
    <row r="213" spans="1:3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</row>
    <row r="214" spans="1:3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</row>
    <row r="215" spans="1:3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</row>
    <row r="216" spans="1:3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</row>
    <row r="217" spans="1:3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</row>
    <row r="218" spans="1:3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</row>
    <row r="219" spans="1:3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</row>
    <row r="220" spans="1:3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</row>
    <row r="221" spans="1:3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</row>
    <row r="222" spans="1:3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</row>
    <row r="223" spans="1:3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</row>
    <row r="224" spans="1:3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</row>
    <row r="225" spans="1:3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</row>
    <row r="226" spans="1:3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</row>
    <row r="227" spans="1:3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</row>
    <row r="228" spans="1:3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</row>
    <row r="229" spans="1:3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</row>
    <row r="230" spans="1:3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</row>
    <row r="231" spans="1:3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</row>
    <row r="232" spans="1:3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</row>
    <row r="233" spans="1:3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</row>
    <row r="234" spans="1:3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</row>
    <row r="235" spans="1:3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</row>
    <row r="236" spans="1:3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</row>
    <row r="237" spans="1:3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</row>
    <row r="238" spans="1:3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</row>
    <row r="239" spans="1:3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</row>
    <row r="240" spans="1:3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</row>
    <row r="241" spans="1:3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</row>
    <row r="242" spans="1:3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</row>
    <row r="243" spans="1:3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</row>
    <row r="244" spans="1:3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</row>
    <row r="245" spans="1:3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</row>
    <row r="246" spans="1:3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</row>
    <row r="247" spans="1:3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</row>
    <row r="248" spans="1:3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</row>
    <row r="249" spans="1:3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</row>
    <row r="250" spans="1:3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</row>
    <row r="251" spans="1:3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</row>
    <row r="252" spans="1:3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</row>
    <row r="253" spans="1:3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</row>
    <row r="254" spans="1:3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</row>
    <row r="255" spans="1:3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</row>
    <row r="256" spans="1:3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</row>
    <row r="257" spans="1:3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75"/>
  <sheetViews>
    <sheetView workbookViewId="0"/>
  </sheetViews>
  <sheetFormatPr defaultRowHeight="15"/>
  <cols>
    <col min="1" max="1" width="20" customWidth="1"/>
    <col min="2" max="2" width="16.7109375" customWidth="1"/>
    <col min="3" max="3" width="10.140625" bestFit="1" customWidth="1"/>
    <col min="11" max="11" width="14.7109375" bestFit="1" customWidth="1"/>
  </cols>
  <sheetData>
    <row r="1" spans="1:31">
      <c r="A1" s="10" t="s">
        <v>108</v>
      </c>
      <c r="B1" s="70" t="s">
        <v>189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s="8" customFormat="1">
      <c r="A2" s="10"/>
      <c r="B2" s="69" t="s">
        <v>193</v>
      </c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>
      <c r="A3" s="4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>
      <c r="A4" s="13" t="s">
        <v>34</v>
      </c>
      <c r="B4" s="13" t="s">
        <v>28</v>
      </c>
      <c r="C4" s="13" t="s">
        <v>144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>
      <c r="A5" s="14" t="s">
        <v>10</v>
      </c>
      <c r="B5" s="14" t="s">
        <v>12</v>
      </c>
      <c r="C5" s="14" t="s">
        <v>145</v>
      </c>
      <c r="D5" s="12"/>
      <c r="E5" s="12"/>
      <c r="F5" s="12"/>
      <c r="G5" s="12"/>
      <c r="H5" s="12"/>
      <c r="I5" s="12"/>
      <c r="J5" s="12"/>
      <c r="K5" s="63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>
      <c r="A6" s="12"/>
      <c r="B6" s="12"/>
      <c r="C6" s="73">
        <v>0</v>
      </c>
      <c r="D6" s="73">
        <v>1</v>
      </c>
      <c r="E6" s="73">
        <v>2</v>
      </c>
      <c r="F6" s="73">
        <v>3</v>
      </c>
      <c r="G6" s="73">
        <v>4</v>
      </c>
      <c r="H6" s="73">
        <v>5</v>
      </c>
      <c r="I6" s="73">
        <v>6</v>
      </c>
      <c r="J6" s="73" t="s">
        <v>159</v>
      </c>
      <c r="K6" s="13" t="s">
        <v>227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>
      <c r="A7" s="12" t="s">
        <v>31</v>
      </c>
      <c r="B7" s="33">
        <v>43336</v>
      </c>
      <c r="C7" s="33">
        <v>35329</v>
      </c>
      <c r="D7" s="33">
        <v>6221</v>
      </c>
      <c r="E7" s="33">
        <v>1347</v>
      </c>
      <c r="F7" s="12">
        <v>320</v>
      </c>
      <c r="G7" s="12">
        <v>75</v>
      </c>
      <c r="H7" s="12">
        <v>21</v>
      </c>
      <c r="I7" s="12">
        <v>14</v>
      </c>
      <c r="J7" s="12">
        <v>9</v>
      </c>
      <c r="K7" s="12">
        <v>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>
      <c r="A8" s="12"/>
      <c r="B8" s="42">
        <v>1</v>
      </c>
      <c r="C8" s="12">
        <v>81.52</v>
      </c>
      <c r="D8" s="12">
        <v>14.36</v>
      </c>
      <c r="E8" s="12">
        <v>3.1</v>
      </c>
      <c r="F8" s="12">
        <v>0.74</v>
      </c>
      <c r="G8" s="12">
        <v>0.17</v>
      </c>
      <c r="H8" s="12">
        <v>0.05</v>
      </c>
      <c r="I8" s="12">
        <v>0.03</v>
      </c>
      <c r="J8" s="12">
        <v>0.02</v>
      </c>
      <c r="K8" s="43">
        <v>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>
      <c r="A9" s="12" t="s">
        <v>17</v>
      </c>
      <c r="B9" s="33">
        <v>44068</v>
      </c>
      <c r="C9" s="33">
        <v>36471</v>
      </c>
      <c r="D9" s="33">
        <v>5887</v>
      </c>
      <c r="E9" s="33">
        <v>1276</v>
      </c>
      <c r="F9" s="12">
        <v>306</v>
      </c>
      <c r="G9" s="12">
        <v>79</v>
      </c>
      <c r="H9" s="12">
        <v>29</v>
      </c>
      <c r="I9" s="12">
        <v>6</v>
      </c>
      <c r="J9" s="12">
        <v>14</v>
      </c>
      <c r="K9" s="12"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>
      <c r="A10" s="12"/>
      <c r="B10" s="42">
        <v>1</v>
      </c>
      <c r="C10" s="12">
        <v>82.76</v>
      </c>
      <c r="D10" s="12">
        <v>13.36</v>
      </c>
      <c r="E10" s="12">
        <v>2.9</v>
      </c>
      <c r="F10" s="12">
        <v>0.69</v>
      </c>
      <c r="G10" s="12">
        <v>0.18</v>
      </c>
      <c r="H10" s="12">
        <v>7.0000000000000007E-2</v>
      </c>
      <c r="I10" s="12">
        <v>0.01</v>
      </c>
      <c r="J10" s="12">
        <v>0.03</v>
      </c>
      <c r="K10" s="43">
        <v>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>
      <c r="A11" s="12" t="s">
        <v>19</v>
      </c>
      <c r="B11" s="33">
        <v>42694</v>
      </c>
      <c r="C11" s="33">
        <v>35525</v>
      </c>
      <c r="D11" s="33">
        <v>5572</v>
      </c>
      <c r="E11" s="33">
        <v>1217</v>
      </c>
      <c r="F11" s="12">
        <v>271</v>
      </c>
      <c r="G11" s="12">
        <v>61</v>
      </c>
      <c r="H11" s="12">
        <v>29</v>
      </c>
      <c r="I11" s="12">
        <v>8</v>
      </c>
      <c r="J11" s="12">
        <v>11</v>
      </c>
      <c r="K11" s="12">
        <v>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>
      <c r="A12" s="12"/>
      <c r="B12" s="42">
        <v>1</v>
      </c>
      <c r="C12" s="12">
        <v>83.22</v>
      </c>
      <c r="D12" s="12">
        <v>13.05</v>
      </c>
      <c r="E12" s="12">
        <v>2.85</v>
      </c>
      <c r="F12" s="12">
        <v>0.63</v>
      </c>
      <c r="G12" s="12">
        <v>0.14000000000000001</v>
      </c>
      <c r="H12" s="12">
        <v>0.06</v>
      </c>
      <c r="I12" s="12">
        <v>0.02</v>
      </c>
      <c r="J12" s="12">
        <v>0.03</v>
      </c>
      <c r="K12" s="43">
        <v>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>
      <c r="A13" s="12" t="s">
        <v>32</v>
      </c>
      <c r="B13" s="33">
        <v>40641</v>
      </c>
      <c r="C13" s="33">
        <v>33506</v>
      </c>
      <c r="D13" s="33">
        <v>5528</v>
      </c>
      <c r="E13" s="33">
        <v>1221</v>
      </c>
      <c r="F13" s="12">
        <v>256</v>
      </c>
      <c r="G13" s="12">
        <v>83</v>
      </c>
      <c r="H13" s="12">
        <v>26</v>
      </c>
      <c r="I13" s="12">
        <v>9</v>
      </c>
      <c r="J13" s="12">
        <v>12</v>
      </c>
      <c r="K13" s="12">
        <v>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>
      <c r="A14" s="12"/>
      <c r="B14" s="42">
        <v>1</v>
      </c>
      <c r="C14" s="12">
        <v>82.44</v>
      </c>
      <c r="D14" s="12">
        <v>13.61</v>
      </c>
      <c r="E14" s="12">
        <v>3.01</v>
      </c>
      <c r="F14" s="12">
        <v>0.63</v>
      </c>
      <c r="G14" s="12">
        <v>0.2</v>
      </c>
      <c r="H14" s="12">
        <v>0.06</v>
      </c>
      <c r="I14" s="12">
        <v>0.02</v>
      </c>
      <c r="J14" s="12">
        <v>0.03</v>
      </c>
      <c r="K14" s="43">
        <v>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>
      <c r="A15" s="12" t="s">
        <v>33</v>
      </c>
      <c r="B15" s="33">
        <v>41091</v>
      </c>
      <c r="C15" s="33">
        <v>33890</v>
      </c>
      <c r="D15" s="33">
        <v>5601</v>
      </c>
      <c r="E15" s="33">
        <v>1222</v>
      </c>
      <c r="F15" s="12">
        <v>271</v>
      </c>
      <c r="G15" s="12">
        <v>64</v>
      </c>
      <c r="H15" s="12">
        <v>19</v>
      </c>
      <c r="I15" s="12">
        <v>11</v>
      </c>
      <c r="J15" s="12">
        <v>13</v>
      </c>
      <c r="K15" s="12">
        <v>0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>
      <c r="A16" s="12"/>
      <c r="B16" s="42">
        <v>1</v>
      </c>
      <c r="C16" s="12">
        <v>82.47</v>
      </c>
      <c r="D16" s="12">
        <v>13.63</v>
      </c>
      <c r="E16" s="12">
        <v>2.97</v>
      </c>
      <c r="F16" s="12">
        <v>0.66</v>
      </c>
      <c r="G16" s="12">
        <v>0.16</v>
      </c>
      <c r="H16" s="12">
        <v>0.05</v>
      </c>
      <c r="I16" s="12">
        <v>0.03</v>
      </c>
      <c r="J16" s="12">
        <v>0.03</v>
      </c>
      <c r="K16" s="43">
        <v>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>
      <c r="A17" s="12" t="s">
        <v>23</v>
      </c>
      <c r="B17" s="33">
        <v>39428</v>
      </c>
      <c r="C17" s="33">
        <v>32500</v>
      </c>
      <c r="D17" s="33">
        <v>5398</v>
      </c>
      <c r="E17" s="33">
        <v>1168</v>
      </c>
      <c r="F17" s="12">
        <v>237</v>
      </c>
      <c r="G17" s="12">
        <v>81</v>
      </c>
      <c r="H17" s="12">
        <v>27</v>
      </c>
      <c r="I17" s="12">
        <v>5</v>
      </c>
      <c r="J17" s="12">
        <v>12</v>
      </c>
      <c r="K17" s="12">
        <v>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>
      <c r="A18" s="12"/>
      <c r="B18" s="42">
        <v>1</v>
      </c>
      <c r="C18" s="12">
        <v>82.43</v>
      </c>
      <c r="D18" s="12">
        <v>13.69</v>
      </c>
      <c r="E18" s="12">
        <v>2.96</v>
      </c>
      <c r="F18" s="12">
        <v>0.6</v>
      </c>
      <c r="G18" s="12">
        <v>0.21</v>
      </c>
      <c r="H18" s="12">
        <v>7.0000000000000007E-2</v>
      </c>
      <c r="I18" s="12">
        <v>0.01</v>
      </c>
      <c r="J18" s="12">
        <v>0.03</v>
      </c>
      <c r="K18" s="43">
        <v>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>
      <c r="A19" s="12" t="s">
        <v>25</v>
      </c>
      <c r="B19" s="33">
        <v>39132</v>
      </c>
      <c r="C19" s="33">
        <v>32237</v>
      </c>
      <c r="D19" s="33">
        <v>5308</v>
      </c>
      <c r="E19" s="33">
        <v>1187</v>
      </c>
      <c r="F19" s="12">
        <v>286</v>
      </c>
      <c r="G19" s="12">
        <v>62</v>
      </c>
      <c r="H19" s="12">
        <v>23</v>
      </c>
      <c r="I19" s="12">
        <v>10</v>
      </c>
      <c r="J19" s="12">
        <v>19</v>
      </c>
      <c r="K19" s="12">
        <v>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>
      <c r="A20" s="12"/>
      <c r="B20" s="42">
        <v>1</v>
      </c>
      <c r="C20" s="12">
        <v>82.37</v>
      </c>
      <c r="D20" s="12">
        <v>13.57</v>
      </c>
      <c r="E20" s="12">
        <v>3.03</v>
      </c>
      <c r="F20" s="12">
        <v>0.73</v>
      </c>
      <c r="G20" s="12">
        <v>0.16</v>
      </c>
      <c r="H20" s="12">
        <v>0.06</v>
      </c>
      <c r="I20" s="12">
        <v>0.03</v>
      </c>
      <c r="J20" s="12">
        <v>0.05</v>
      </c>
      <c r="K20" s="43">
        <v>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>
      <c r="A21" s="12" t="s">
        <v>26</v>
      </c>
      <c r="B21" s="33">
        <v>36866</v>
      </c>
      <c r="C21" s="33">
        <v>30335</v>
      </c>
      <c r="D21" s="33">
        <v>5035</v>
      </c>
      <c r="E21" s="33">
        <v>1095</v>
      </c>
      <c r="F21" s="12">
        <v>296</v>
      </c>
      <c r="G21" s="12">
        <v>64</v>
      </c>
      <c r="H21" s="12">
        <v>23</v>
      </c>
      <c r="I21" s="12">
        <v>8</v>
      </c>
      <c r="J21" s="12">
        <v>10</v>
      </c>
      <c r="K21" s="12">
        <v>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>
      <c r="A22" s="12"/>
      <c r="B22" s="42">
        <v>1</v>
      </c>
      <c r="C22" s="12">
        <v>82.28</v>
      </c>
      <c r="D22" s="12">
        <v>13.66</v>
      </c>
      <c r="E22" s="12">
        <v>2.97</v>
      </c>
      <c r="F22" s="12">
        <v>0.8</v>
      </c>
      <c r="G22" s="12">
        <v>0.17</v>
      </c>
      <c r="H22" s="12">
        <v>0.06</v>
      </c>
      <c r="I22" s="12">
        <v>0.02</v>
      </c>
      <c r="J22" s="12">
        <v>0.03</v>
      </c>
      <c r="K22" s="43">
        <v>0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>
      <c r="A23" s="12" t="s">
        <v>56</v>
      </c>
      <c r="B23" s="33">
        <v>37128</v>
      </c>
      <c r="C23" s="46">
        <v>30700</v>
      </c>
      <c r="D23" s="46">
        <v>4963</v>
      </c>
      <c r="E23" s="46">
        <v>1088</v>
      </c>
      <c r="F23" s="46">
        <v>277</v>
      </c>
      <c r="G23" s="46">
        <v>63</v>
      </c>
      <c r="H23" s="46">
        <v>21</v>
      </c>
      <c r="I23" s="46">
        <v>5</v>
      </c>
      <c r="J23" s="46">
        <v>11</v>
      </c>
      <c r="K23" s="46">
        <v>0</v>
      </c>
      <c r="L23" s="16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>
      <c r="A24" s="12"/>
      <c r="B24" s="47">
        <v>1</v>
      </c>
      <c r="C24" s="48">
        <v>82.686920922215037</v>
      </c>
      <c r="D24" s="48">
        <v>13.37</v>
      </c>
      <c r="E24" s="48">
        <v>2.9304029304029302</v>
      </c>
      <c r="F24" s="48">
        <v>0.74606765783236373</v>
      </c>
      <c r="G24" s="48">
        <v>0.16968325791855204</v>
      </c>
      <c r="H24" s="48">
        <v>5.6561085972850679E-2</v>
      </c>
      <c r="I24" s="48">
        <v>1.3466925231631115E-2</v>
      </c>
      <c r="J24" s="48">
        <v>2.962723550958845E-2</v>
      </c>
      <c r="K24" s="48">
        <v>0</v>
      </c>
      <c r="L24" s="48"/>
      <c r="M24" s="37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>
      <c r="A25" s="12" t="s">
        <v>60</v>
      </c>
      <c r="B25" s="66">
        <v>36104</v>
      </c>
      <c r="C25" s="66">
        <v>20190</v>
      </c>
      <c r="D25" s="66">
        <v>4851</v>
      </c>
      <c r="E25" s="66">
        <v>1135</v>
      </c>
      <c r="F25" s="37">
        <v>291</v>
      </c>
      <c r="G25" s="37">
        <v>59</v>
      </c>
      <c r="H25" s="37">
        <v>21</v>
      </c>
      <c r="I25" s="37">
        <v>6</v>
      </c>
      <c r="J25" s="37">
        <v>42</v>
      </c>
      <c r="K25" s="66">
        <v>9509</v>
      </c>
      <c r="L25" s="46"/>
      <c r="M25" s="66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>
      <c r="A26" s="12"/>
      <c r="B26" s="167" t="s">
        <v>233</v>
      </c>
      <c r="C26" s="48">
        <f>SUM(C25)*100/26595</f>
        <v>75.916525662718556</v>
      </c>
      <c r="D26" s="48">
        <f t="shared" ref="D26:J26" si="0">SUM(D25)*100/26595</f>
        <v>18.240270727580373</v>
      </c>
      <c r="E26" s="48">
        <f t="shared" si="0"/>
        <v>4.267719496145892</v>
      </c>
      <c r="F26" s="48">
        <f t="shared" si="0"/>
        <v>1.0941906373378454</v>
      </c>
      <c r="G26" s="48">
        <f t="shared" si="0"/>
        <v>0.22184621169392743</v>
      </c>
      <c r="H26" s="48">
        <f t="shared" si="0"/>
        <v>7.8962210941906377E-2</v>
      </c>
      <c r="I26" s="48">
        <f t="shared" si="0"/>
        <v>2.2560631697687534E-2</v>
      </c>
      <c r="J26" s="48">
        <f t="shared" si="0"/>
        <v>0.15792442188381275</v>
      </c>
      <c r="K26" s="48"/>
      <c r="L26" s="48"/>
      <c r="M26" s="3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2"/>
      <c r="AA26" s="12"/>
      <c r="AB26" s="12"/>
      <c r="AC26" s="12"/>
      <c r="AD26" s="12"/>
      <c r="AE26" s="12"/>
    </row>
    <row r="27" spans="1:31">
      <c r="A27" s="12" t="s">
        <v>127</v>
      </c>
      <c r="B27" s="66">
        <v>36753</v>
      </c>
      <c r="C27" s="66">
        <v>27266</v>
      </c>
      <c r="D27" s="66">
        <v>5099</v>
      </c>
      <c r="E27" s="66">
        <v>1189</v>
      </c>
      <c r="F27" s="66">
        <v>324</v>
      </c>
      <c r="G27" s="66">
        <v>72</v>
      </c>
      <c r="H27" s="66">
        <v>18</v>
      </c>
      <c r="I27" s="66">
        <v>11</v>
      </c>
      <c r="J27" s="66">
        <v>6</v>
      </c>
      <c r="K27" s="66">
        <v>2768</v>
      </c>
      <c r="L27" s="46"/>
      <c r="M27" s="46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2"/>
      <c r="AA27" s="12"/>
      <c r="AB27" s="12"/>
      <c r="AC27" s="12"/>
      <c r="AD27" s="12"/>
      <c r="AE27" s="12"/>
    </row>
    <row r="28" spans="1:31" s="8" customFormat="1">
      <c r="A28" s="12"/>
      <c r="B28" s="167" t="s">
        <v>234</v>
      </c>
      <c r="C28" s="48">
        <f>SUM(C27*100/33985)</f>
        <v>80.229513020450199</v>
      </c>
      <c r="D28" s="48">
        <f t="shared" ref="D28:J28" si="1">SUM(D27*100/33985)</f>
        <v>15.003678093276445</v>
      </c>
      <c r="E28" s="48">
        <f t="shared" si="1"/>
        <v>3.4986023245549509</v>
      </c>
      <c r="F28" s="48">
        <f t="shared" si="1"/>
        <v>0.95336177725467119</v>
      </c>
      <c r="G28" s="48">
        <f t="shared" si="1"/>
        <v>0.21185817272326027</v>
      </c>
      <c r="H28" s="48">
        <f t="shared" si="1"/>
        <v>5.2964543180815067E-2</v>
      </c>
      <c r="I28" s="48">
        <f t="shared" si="1"/>
        <v>3.2367220832720318E-2</v>
      </c>
      <c r="J28" s="48">
        <f t="shared" si="1"/>
        <v>1.7654847726938355E-2</v>
      </c>
      <c r="K28" s="48"/>
      <c r="L28" s="48"/>
      <c r="M28" s="16"/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2"/>
      <c r="AA28" s="12"/>
      <c r="AB28" s="12"/>
      <c r="AC28" s="12"/>
      <c r="AD28" s="12"/>
      <c r="AE28" s="12"/>
    </row>
    <row r="29" spans="1:31" s="8" customFormat="1">
      <c r="A29" s="13" t="s">
        <v>185</v>
      </c>
      <c r="B29" s="75">
        <f>SUM(C29:K29)</f>
        <v>35986</v>
      </c>
      <c r="C29" s="75">
        <v>26785</v>
      </c>
      <c r="D29" s="75">
        <v>4986</v>
      </c>
      <c r="E29" s="19">
        <v>1169</v>
      </c>
      <c r="F29" s="19">
        <v>305</v>
      </c>
      <c r="G29" s="19">
        <v>72</v>
      </c>
      <c r="H29" s="19">
        <v>21</v>
      </c>
      <c r="I29" s="19">
        <v>13</v>
      </c>
      <c r="J29" s="19">
        <v>14</v>
      </c>
      <c r="K29" s="19">
        <v>2621</v>
      </c>
      <c r="L29" s="16"/>
      <c r="M29" s="46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2"/>
      <c r="AA29" s="12"/>
      <c r="AB29" s="12"/>
      <c r="AC29" s="12"/>
      <c r="AD29" s="12"/>
      <c r="AE29" s="12"/>
    </row>
    <row r="30" spans="1:31">
      <c r="A30" s="12"/>
      <c r="B30" s="168" t="s">
        <v>255</v>
      </c>
      <c r="C30" s="49">
        <f t="shared" ref="C30:J30" si="2">SUM(C29)*100/33365</f>
        <v>80.278735201558518</v>
      </c>
      <c r="D30" s="49">
        <f t="shared" si="2"/>
        <v>14.943803386782557</v>
      </c>
      <c r="E30" s="49">
        <f t="shared" si="2"/>
        <v>3.5036715120635398</v>
      </c>
      <c r="F30" s="49">
        <f t="shared" si="2"/>
        <v>0.91413157500374642</v>
      </c>
      <c r="G30" s="49">
        <f t="shared" si="2"/>
        <v>0.21579499475498276</v>
      </c>
      <c r="H30" s="49">
        <f t="shared" si="2"/>
        <v>6.2940206803536639E-2</v>
      </c>
      <c r="I30" s="49">
        <f t="shared" si="2"/>
        <v>3.8962985164094112E-2</v>
      </c>
      <c r="J30" s="49">
        <f t="shared" si="2"/>
        <v>4.1960137869024423E-2</v>
      </c>
      <c r="K30" s="49"/>
      <c r="L30" s="29"/>
      <c r="M30" s="75"/>
      <c r="N30" s="44"/>
      <c r="O30" s="44"/>
      <c r="P30" s="44"/>
      <c r="Q30" s="44"/>
      <c r="R30" s="44"/>
      <c r="S30" s="44"/>
      <c r="T30" s="44"/>
      <c r="U30" s="44"/>
      <c r="V30" s="44"/>
      <c r="W30" s="16"/>
      <c r="X30" s="16"/>
      <c r="Y30" s="16"/>
      <c r="Z30" s="37"/>
      <c r="AA30" s="12"/>
      <c r="AB30" s="12"/>
      <c r="AC30" s="12"/>
      <c r="AD30" s="12"/>
      <c r="AE30" s="12"/>
    </row>
    <row r="31" spans="1:31">
      <c r="D31" s="12"/>
      <c r="E31" s="12"/>
      <c r="F31" s="12"/>
      <c r="G31" s="44"/>
      <c r="H31" s="44"/>
      <c r="I31" s="44"/>
      <c r="J31" s="44"/>
      <c r="K31" s="44"/>
      <c r="L31" s="44"/>
      <c r="M31" s="44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37"/>
      <c r="AA31" s="12"/>
      <c r="AB31" s="12"/>
      <c r="AC31" s="12"/>
      <c r="AD31" s="12"/>
      <c r="AE31" s="12"/>
    </row>
    <row r="32" spans="1:31">
      <c r="A32" s="21" t="s">
        <v>3</v>
      </c>
      <c r="B32" s="21" t="s">
        <v>4</v>
      </c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2"/>
      <c r="AA32" s="12"/>
      <c r="AB32" s="12"/>
      <c r="AC32" s="12"/>
      <c r="AD32" s="12"/>
      <c r="AE32" s="12"/>
    </row>
    <row r="33" spans="1:31">
      <c r="A33" s="22" t="s">
        <v>5</v>
      </c>
      <c r="B33" s="22" t="s">
        <v>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>
      <c r="A35" s="37" t="s">
        <v>235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>
      <c r="A36" s="37" t="s">
        <v>236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3"/>
  <sheetViews>
    <sheetView zoomScaleNormal="100" workbookViewId="0"/>
  </sheetViews>
  <sheetFormatPr defaultRowHeight="15"/>
  <cols>
    <col min="1" max="1" width="22.7109375" customWidth="1"/>
    <col min="2" max="2" width="21.7109375" customWidth="1"/>
    <col min="3" max="3" width="10.7109375" customWidth="1"/>
    <col min="4" max="4" width="11.42578125" bestFit="1" customWidth="1"/>
    <col min="5" max="5" width="11.28515625" customWidth="1"/>
    <col min="6" max="6" width="10.42578125" bestFit="1" customWidth="1"/>
    <col min="7" max="7" width="12.85546875" customWidth="1"/>
  </cols>
  <sheetData>
    <row r="1" spans="1:36">
      <c r="A1" s="10" t="s">
        <v>109</v>
      </c>
      <c r="B1" s="10" t="s">
        <v>190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>
      <c r="A2" s="12"/>
      <c r="B2" s="14" t="s">
        <v>191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36" s="8" customForma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>
      <c r="A4" s="73" t="s">
        <v>35</v>
      </c>
      <c r="B4" s="13" t="s">
        <v>36</v>
      </c>
      <c r="C4" s="13" t="s">
        <v>0</v>
      </c>
      <c r="D4" s="12"/>
      <c r="E4" s="13" t="s">
        <v>37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>
      <c r="A5" s="71"/>
      <c r="B5" s="13" t="s">
        <v>38</v>
      </c>
      <c r="C5" s="13" t="s">
        <v>39</v>
      </c>
      <c r="D5" s="13" t="s">
        <v>40</v>
      </c>
      <c r="E5" s="13" t="s">
        <v>41</v>
      </c>
      <c r="F5" s="13" t="s">
        <v>40</v>
      </c>
      <c r="G5" s="13" t="s">
        <v>42</v>
      </c>
      <c r="H5" s="13" t="s">
        <v>40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8" customFormat="1">
      <c r="A6" s="71"/>
      <c r="B6" s="13"/>
      <c r="C6" s="13"/>
      <c r="D6" s="13"/>
      <c r="E6" s="13"/>
      <c r="F6" s="13"/>
      <c r="G6" s="13"/>
      <c r="H6" s="1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>
      <c r="A7" s="71"/>
      <c r="B7" s="14" t="s">
        <v>43</v>
      </c>
      <c r="C7" s="14" t="s">
        <v>11</v>
      </c>
      <c r="D7" s="12"/>
      <c r="E7" s="14" t="s">
        <v>44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>
      <c r="A8" s="163" t="s">
        <v>45</v>
      </c>
      <c r="B8" s="14" t="s">
        <v>148</v>
      </c>
      <c r="C8" s="14" t="s">
        <v>46</v>
      </c>
      <c r="D8" s="14" t="s">
        <v>40</v>
      </c>
      <c r="E8" s="14" t="s">
        <v>13</v>
      </c>
      <c r="F8" s="14" t="s">
        <v>40</v>
      </c>
      <c r="G8" s="14" t="s">
        <v>143</v>
      </c>
      <c r="H8" s="14" t="s">
        <v>40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s="8" customFormat="1">
      <c r="A9" s="163"/>
      <c r="B9" s="14"/>
      <c r="C9" s="14"/>
      <c r="D9" s="14"/>
      <c r="E9" s="14"/>
      <c r="F9" s="14"/>
      <c r="G9" s="14"/>
      <c r="H9" s="14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>
      <c r="A10" s="71" t="s">
        <v>31</v>
      </c>
      <c r="B10" s="12" t="s">
        <v>110</v>
      </c>
      <c r="C10" s="33">
        <v>42711</v>
      </c>
      <c r="D10" s="12">
        <v>98.56</v>
      </c>
      <c r="E10" s="33">
        <v>42528</v>
      </c>
      <c r="F10" s="12">
        <v>97.15</v>
      </c>
      <c r="G10" s="12">
        <v>183</v>
      </c>
      <c r="H10" s="12">
        <v>89.71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>
      <c r="A11" s="71"/>
      <c r="B11" s="12" t="s">
        <v>111</v>
      </c>
      <c r="C11" s="12">
        <v>606</v>
      </c>
      <c r="D11" s="12">
        <v>1.4</v>
      </c>
      <c r="E11" s="33">
        <v>1192</v>
      </c>
      <c r="F11" s="12">
        <v>2.72</v>
      </c>
      <c r="G11" s="12">
        <v>20</v>
      </c>
      <c r="H11" s="12">
        <v>9.8000000000000007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>
      <c r="A12" s="71"/>
      <c r="B12" s="12" t="s">
        <v>112</v>
      </c>
      <c r="C12" s="12">
        <v>19</v>
      </c>
      <c r="D12" s="12">
        <v>0.04</v>
      </c>
      <c r="E12" s="12">
        <v>56</v>
      </c>
      <c r="F12" s="12">
        <v>0.13</v>
      </c>
      <c r="G12" s="12">
        <v>1</v>
      </c>
      <c r="H12" s="12">
        <v>0.49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>
      <c r="A13" s="71"/>
      <c r="B13" s="12" t="s">
        <v>114</v>
      </c>
      <c r="C13" s="33">
        <v>43336</v>
      </c>
      <c r="D13" s="12">
        <v>100</v>
      </c>
      <c r="E13" s="33">
        <v>43776</v>
      </c>
      <c r="F13" s="12">
        <v>100</v>
      </c>
      <c r="G13" s="12">
        <v>204</v>
      </c>
      <c r="H13" s="12">
        <v>100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>
      <c r="A14" s="71" t="s">
        <v>17</v>
      </c>
      <c r="B14" s="12" t="s">
        <v>110</v>
      </c>
      <c r="C14" s="33">
        <v>43450</v>
      </c>
      <c r="D14" s="12">
        <v>98.6</v>
      </c>
      <c r="E14" s="33">
        <v>43283</v>
      </c>
      <c r="F14" s="12">
        <v>97.24</v>
      </c>
      <c r="G14" s="12">
        <v>167</v>
      </c>
      <c r="H14" s="12">
        <v>87.43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>
      <c r="A15" s="71"/>
      <c r="B15" s="12" t="s">
        <v>115</v>
      </c>
      <c r="C15" s="12">
        <v>599</v>
      </c>
      <c r="D15" s="12">
        <v>1.36</v>
      </c>
      <c r="E15" s="33">
        <v>1176</v>
      </c>
      <c r="F15" s="12">
        <v>2.64</v>
      </c>
      <c r="G15" s="12">
        <v>22</v>
      </c>
      <c r="H15" s="12">
        <v>11.52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>
      <c r="A16" s="71"/>
      <c r="B16" s="12" t="s">
        <v>116</v>
      </c>
      <c r="C16" s="12">
        <v>18</v>
      </c>
      <c r="D16" s="12">
        <v>0.04</v>
      </c>
      <c r="E16" s="12">
        <v>52</v>
      </c>
      <c r="F16" s="12">
        <v>0.12</v>
      </c>
      <c r="G16" s="12">
        <v>2</v>
      </c>
      <c r="H16" s="12">
        <v>1.05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>
      <c r="A17" s="71"/>
      <c r="B17" s="12" t="s">
        <v>113</v>
      </c>
      <c r="C17" s="12">
        <v>1</v>
      </c>
      <c r="D17" s="12">
        <v>0</v>
      </c>
      <c r="E17" s="12">
        <v>4</v>
      </c>
      <c r="F17" s="12">
        <v>0.01</v>
      </c>
      <c r="G17" s="12">
        <v>0</v>
      </c>
      <c r="H17" s="12">
        <v>0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>
      <c r="A18" s="71"/>
      <c r="B18" s="12" t="s">
        <v>117</v>
      </c>
      <c r="C18" s="33">
        <v>44068</v>
      </c>
      <c r="D18" s="12">
        <v>100</v>
      </c>
      <c r="E18" s="33">
        <v>44515</v>
      </c>
      <c r="F18" s="12">
        <v>100</v>
      </c>
      <c r="G18" s="12">
        <v>191</v>
      </c>
      <c r="H18" s="12">
        <v>100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>
      <c r="A19" s="71" t="s">
        <v>19</v>
      </c>
      <c r="B19" s="12" t="s">
        <v>110</v>
      </c>
      <c r="C19" s="33">
        <v>42001</v>
      </c>
      <c r="D19" s="12">
        <v>98.4</v>
      </c>
      <c r="E19" s="33">
        <v>41822</v>
      </c>
      <c r="F19" s="12">
        <v>96.7</v>
      </c>
      <c r="G19" s="12">
        <v>179</v>
      </c>
      <c r="H19" s="12">
        <v>85.3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>
      <c r="A20" s="71"/>
      <c r="B20" s="12" t="s">
        <v>111</v>
      </c>
      <c r="C20" s="12">
        <v>663</v>
      </c>
      <c r="D20" s="12">
        <v>1.55</v>
      </c>
      <c r="E20" s="33">
        <v>1302</v>
      </c>
      <c r="F20" s="12">
        <v>3</v>
      </c>
      <c r="G20" s="12">
        <v>24</v>
      </c>
      <c r="H20" s="12">
        <v>11.4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>
      <c r="A21" s="71"/>
      <c r="B21" s="12" t="s">
        <v>112</v>
      </c>
      <c r="C21" s="12">
        <v>28</v>
      </c>
      <c r="D21" s="12">
        <v>7.0000000000000007E-2</v>
      </c>
      <c r="E21" s="12">
        <v>80</v>
      </c>
      <c r="F21" s="12">
        <v>0.2</v>
      </c>
      <c r="G21" s="12">
        <v>4</v>
      </c>
      <c r="H21" s="12">
        <v>1.9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>
      <c r="A22" s="71"/>
      <c r="B22" s="12" t="s">
        <v>113</v>
      </c>
      <c r="C22" s="12">
        <v>2</v>
      </c>
      <c r="D22" s="12">
        <v>0</v>
      </c>
      <c r="E22" s="12">
        <v>5</v>
      </c>
      <c r="F22" s="12">
        <v>0.1</v>
      </c>
      <c r="G22" s="12">
        <v>3</v>
      </c>
      <c r="H22" s="12">
        <v>1.4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>
      <c r="A23" s="71"/>
      <c r="B23" s="12" t="s">
        <v>114</v>
      </c>
      <c r="C23" s="33">
        <v>42694</v>
      </c>
      <c r="D23" s="12">
        <v>100</v>
      </c>
      <c r="E23" s="33">
        <v>43209</v>
      </c>
      <c r="F23" s="12">
        <v>100</v>
      </c>
      <c r="G23" s="12">
        <v>210</v>
      </c>
      <c r="H23" s="12">
        <v>100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>
      <c r="A24" s="71" t="s">
        <v>32</v>
      </c>
      <c r="B24" s="12" t="s">
        <v>110</v>
      </c>
      <c r="C24" s="33">
        <v>39987</v>
      </c>
      <c r="D24" s="12">
        <v>98.39</v>
      </c>
      <c r="E24" s="33">
        <v>39847</v>
      </c>
      <c r="F24" s="12">
        <v>96.8</v>
      </c>
      <c r="G24" s="12">
        <v>140</v>
      </c>
      <c r="H24" s="12">
        <v>88.61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>
      <c r="A25" s="71"/>
      <c r="B25" s="12" t="s">
        <v>111</v>
      </c>
      <c r="C25" s="12">
        <v>629</v>
      </c>
      <c r="D25" s="12">
        <v>1.55</v>
      </c>
      <c r="E25" s="33">
        <v>1241</v>
      </c>
      <c r="F25" s="12">
        <v>3.02</v>
      </c>
      <c r="G25" s="12">
        <v>17</v>
      </c>
      <c r="H25" s="12">
        <v>10.76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>
      <c r="A26" s="71"/>
      <c r="B26" s="12" t="s">
        <v>112</v>
      </c>
      <c r="C26" s="12">
        <v>24</v>
      </c>
      <c r="D26" s="12">
        <v>0.06</v>
      </c>
      <c r="E26" s="12">
        <v>71</v>
      </c>
      <c r="F26" s="12">
        <v>0.17</v>
      </c>
      <c r="G26" s="12">
        <v>1</v>
      </c>
      <c r="H26" s="12">
        <v>0.63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>
      <c r="A27" s="71"/>
      <c r="B27" s="12" t="s">
        <v>113</v>
      </c>
      <c r="C27" s="12">
        <v>1</v>
      </c>
      <c r="D27" s="12">
        <v>0</v>
      </c>
      <c r="E27" s="12">
        <v>4</v>
      </c>
      <c r="F27" s="12">
        <v>0.01</v>
      </c>
      <c r="G27" s="12">
        <v>0</v>
      </c>
      <c r="H27" s="12">
        <v>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>
      <c r="A28" s="71"/>
      <c r="B28" s="12" t="s">
        <v>114</v>
      </c>
      <c r="C28" s="33">
        <v>40641</v>
      </c>
      <c r="D28" s="12">
        <v>100</v>
      </c>
      <c r="E28" s="33">
        <v>41163</v>
      </c>
      <c r="F28" s="12">
        <v>100</v>
      </c>
      <c r="G28" s="12">
        <v>158</v>
      </c>
      <c r="H28" s="12">
        <v>100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>
      <c r="A29" s="7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>
      <c r="A30" s="71" t="s">
        <v>33</v>
      </c>
      <c r="B30" s="12" t="s">
        <v>110</v>
      </c>
      <c r="C30" s="33">
        <v>40393</v>
      </c>
      <c r="D30" s="12">
        <v>98.3</v>
      </c>
      <c r="E30" s="33">
        <v>40246</v>
      </c>
      <c r="F30" s="12">
        <v>96.65</v>
      </c>
      <c r="G30" s="12">
        <v>147</v>
      </c>
      <c r="H30" s="12">
        <v>90.74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>
      <c r="A31" s="71"/>
      <c r="B31" s="12" t="s">
        <v>111</v>
      </c>
      <c r="C31" s="12">
        <v>684</v>
      </c>
      <c r="D31" s="12">
        <v>1.67</v>
      </c>
      <c r="E31" s="33">
        <v>1354</v>
      </c>
      <c r="F31" s="12">
        <v>3.25</v>
      </c>
      <c r="G31" s="12">
        <v>14</v>
      </c>
      <c r="H31" s="12">
        <v>8.64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>
      <c r="A32" s="71"/>
      <c r="B32" s="12" t="s">
        <v>112</v>
      </c>
      <c r="C32" s="12">
        <v>14</v>
      </c>
      <c r="D32" s="12">
        <v>0.03</v>
      </c>
      <c r="E32" s="12">
        <v>41</v>
      </c>
      <c r="F32" s="12">
        <v>0.1</v>
      </c>
      <c r="G32" s="12">
        <v>1</v>
      </c>
      <c r="H32" s="12">
        <v>0.62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>
      <c r="A33" s="71"/>
      <c r="B33" s="12" t="s">
        <v>113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>
      <c r="A34" s="71"/>
      <c r="B34" s="12" t="s">
        <v>114</v>
      </c>
      <c r="C34" s="33">
        <v>41091</v>
      </c>
      <c r="D34" s="12">
        <v>100</v>
      </c>
      <c r="E34" s="33">
        <v>41641</v>
      </c>
      <c r="F34" s="12">
        <v>100</v>
      </c>
      <c r="G34" s="12">
        <v>162</v>
      </c>
      <c r="H34" s="12">
        <v>100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>
      <c r="A35" s="7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>
      <c r="A36" s="71" t="s">
        <v>23</v>
      </c>
      <c r="B36" s="12" t="s">
        <v>110</v>
      </c>
      <c r="C36" s="33">
        <v>38740</v>
      </c>
      <c r="D36" s="12">
        <v>98.26</v>
      </c>
      <c r="E36" s="33">
        <v>38600</v>
      </c>
      <c r="F36" s="12">
        <v>96.58</v>
      </c>
      <c r="G36" s="12">
        <v>140</v>
      </c>
      <c r="H36" s="12">
        <v>89.17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>
      <c r="A37" s="71"/>
      <c r="B37" s="12" t="s">
        <v>111</v>
      </c>
      <c r="C37" s="12">
        <v>681</v>
      </c>
      <c r="D37" s="12">
        <v>1.73</v>
      </c>
      <c r="E37" s="33">
        <v>1345</v>
      </c>
      <c r="F37" s="12">
        <v>3.37</v>
      </c>
      <c r="G37" s="12">
        <v>17</v>
      </c>
      <c r="H37" s="12">
        <v>10.83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>
      <c r="A38" s="71"/>
      <c r="B38" s="12" t="s">
        <v>112</v>
      </c>
      <c r="C38" s="12">
        <v>7</v>
      </c>
      <c r="D38" s="12">
        <v>0.02</v>
      </c>
      <c r="E38" s="12">
        <v>21</v>
      </c>
      <c r="F38" s="12">
        <v>0.05</v>
      </c>
      <c r="G38" s="12">
        <v>0</v>
      </c>
      <c r="H38" s="12">
        <v>0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>
      <c r="A39" s="71"/>
      <c r="B39" s="12" t="s">
        <v>114</v>
      </c>
      <c r="C39" s="33">
        <v>39428</v>
      </c>
      <c r="D39" s="12">
        <v>100</v>
      </c>
      <c r="E39" s="33">
        <v>39966</v>
      </c>
      <c r="F39" s="12">
        <v>100</v>
      </c>
      <c r="G39" s="12">
        <v>157</v>
      </c>
      <c r="H39" s="12">
        <v>100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>
      <c r="A40" s="7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>
      <c r="A41" s="71" t="s">
        <v>25</v>
      </c>
      <c r="B41" s="12" t="s">
        <v>110</v>
      </c>
      <c r="C41" s="33">
        <v>38485</v>
      </c>
      <c r="D41" s="12">
        <v>98.35</v>
      </c>
      <c r="E41" s="33">
        <v>38341</v>
      </c>
      <c r="F41" s="12">
        <v>96.74</v>
      </c>
      <c r="G41" s="12">
        <v>144</v>
      </c>
      <c r="H41" s="12">
        <v>91.77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>
      <c r="A42" s="71"/>
      <c r="B42" s="12" t="s">
        <v>111</v>
      </c>
      <c r="C42" s="12">
        <v>638</v>
      </c>
      <c r="D42" s="12">
        <v>1.63</v>
      </c>
      <c r="E42" s="33">
        <v>1264</v>
      </c>
      <c r="F42" s="12">
        <v>3.19</v>
      </c>
      <c r="G42" s="12">
        <v>12</v>
      </c>
      <c r="H42" s="12">
        <v>7.6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>
      <c r="A43" s="71"/>
      <c r="B43" s="12" t="s">
        <v>112</v>
      </c>
      <c r="C43" s="12">
        <v>9</v>
      </c>
      <c r="D43" s="12">
        <v>0.02</v>
      </c>
      <c r="E43" s="12">
        <v>26</v>
      </c>
      <c r="F43" s="12">
        <v>7.0000000000000007E-2</v>
      </c>
      <c r="G43" s="12">
        <v>1</v>
      </c>
      <c r="H43" s="12">
        <v>0.63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>
      <c r="A44" s="71"/>
      <c r="B44" s="12" t="s">
        <v>114</v>
      </c>
      <c r="C44" s="33">
        <v>39132</v>
      </c>
      <c r="D44" s="12">
        <v>100</v>
      </c>
      <c r="E44" s="33">
        <v>39631</v>
      </c>
      <c r="F44" s="12">
        <v>100</v>
      </c>
      <c r="G44" s="12">
        <v>157</v>
      </c>
      <c r="H44" s="12">
        <v>100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>
      <c r="A45" s="7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>
      <c r="A46" s="71" t="s">
        <v>26</v>
      </c>
      <c r="B46" s="12" t="s">
        <v>110</v>
      </c>
      <c r="C46" s="33">
        <v>36313</v>
      </c>
      <c r="D46" s="12">
        <v>98.5</v>
      </c>
      <c r="E46" s="33">
        <v>36150</v>
      </c>
      <c r="F46" s="12">
        <v>97.04</v>
      </c>
      <c r="G46" s="12">
        <v>163</v>
      </c>
      <c r="H46" s="12">
        <v>92.61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>
      <c r="A47" s="71"/>
      <c r="B47" s="12" t="s">
        <v>111</v>
      </c>
      <c r="C47" s="12">
        <v>544</v>
      </c>
      <c r="D47" s="12">
        <v>1.48</v>
      </c>
      <c r="E47" s="33">
        <v>1075</v>
      </c>
      <c r="F47" s="12">
        <v>2.89</v>
      </c>
      <c r="G47" s="12">
        <v>13</v>
      </c>
      <c r="H47" s="12">
        <v>7.39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>
      <c r="A48" s="71"/>
      <c r="B48" s="12" t="s">
        <v>112</v>
      </c>
      <c r="C48" s="12">
        <v>9</v>
      </c>
      <c r="D48" s="12">
        <v>0.02</v>
      </c>
      <c r="E48" s="12">
        <v>27</v>
      </c>
      <c r="F48" s="12">
        <v>7.0000000000000007E-2</v>
      </c>
      <c r="G48" s="12">
        <v>0</v>
      </c>
      <c r="H48" s="12">
        <v>0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>
      <c r="A49" s="71"/>
      <c r="B49" s="12" t="s">
        <v>114</v>
      </c>
      <c r="C49" s="33">
        <v>36866</v>
      </c>
      <c r="D49" s="12">
        <v>100</v>
      </c>
      <c r="E49" s="33">
        <v>37252</v>
      </c>
      <c r="F49" s="12">
        <v>100</v>
      </c>
      <c r="G49" s="12">
        <v>176</v>
      </c>
      <c r="H49" s="12">
        <v>100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A50" s="7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>
      <c r="A51" s="71" t="s">
        <v>56</v>
      </c>
      <c r="B51" s="17" t="s">
        <v>110</v>
      </c>
      <c r="C51" s="50">
        <v>36565</v>
      </c>
      <c r="D51" s="17">
        <v>98.48</v>
      </c>
      <c r="E51" s="50">
        <v>36391</v>
      </c>
      <c r="F51" s="51">
        <v>97</v>
      </c>
      <c r="G51" s="17">
        <v>174</v>
      </c>
      <c r="H51" s="51">
        <v>96.13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A52" s="71"/>
      <c r="B52" s="17" t="s">
        <v>111</v>
      </c>
      <c r="C52" s="17">
        <v>555</v>
      </c>
      <c r="D52" s="51">
        <v>1.5</v>
      </c>
      <c r="E52" s="50">
        <v>1103</v>
      </c>
      <c r="F52" s="51">
        <v>2.94</v>
      </c>
      <c r="G52" s="17">
        <v>7</v>
      </c>
      <c r="H52" s="51">
        <v>3.87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>
      <c r="A53" s="71"/>
      <c r="B53" s="17" t="s">
        <v>112</v>
      </c>
      <c r="C53" s="17">
        <v>8</v>
      </c>
      <c r="D53" s="17">
        <v>0.02</v>
      </c>
      <c r="E53" s="17">
        <v>24</v>
      </c>
      <c r="F53" s="51">
        <v>0.06</v>
      </c>
      <c r="G53" s="17">
        <v>0</v>
      </c>
      <c r="H53" s="52">
        <v>0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>
      <c r="A54" s="71"/>
      <c r="B54" s="17" t="s">
        <v>114</v>
      </c>
      <c r="C54" s="50">
        <v>37128</v>
      </c>
      <c r="D54" s="17">
        <v>100</v>
      </c>
      <c r="E54" s="53">
        <v>37518</v>
      </c>
      <c r="F54" s="67">
        <f>SUM(F51:F53)</f>
        <v>100</v>
      </c>
      <c r="G54" s="17">
        <v>181</v>
      </c>
      <c r="H54" s="67">
        <f>SUM(H51:H53)</f>
        <v>100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>
      <c r="A55" s="71"/>
      <c r="B55" s="12"/>
      <c r="C55" s="17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>
      <c r="A56" s="95" t="s">
        <v>60</v>
      </c>
      <c r="B56" s="37" t="s">
        <v>110</v>
      </c>
      <c r="C56" s="50">
        <v>35484</v>
      </c>
      <c r="D56" s="58">
        <v>98.282738754708618</v>
      </c>
      <c r="E56" s="66">
        <v>35350</v>
      </c>
      <c r="F56" s="58">
        <v>96.626940739120926</v>
      </c>
      <c r="G56" s="37">
        <v>134</v>
      </c>
      <c r="H56" s="58">
        <v>89.932885906040269</v>
      </c>
      <c r="I56" s="3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>
      <c r="A57" s="95"/>
      <c r="B57" s="37" t="s">
        <v>111</v>
      </c>
      <c r="C57" s="17">
        <v>611</v>
      </c>
      <c r="D57" s="58">
        <v>1.6923332594726348</v>
      </c>
      <c r="E57" s="66">
        <v>1207</v>
      </c>
      <c r="F57" s="58">
        <v>3.2992565055762082</v>
      </c>
      <c r="G57" s="37">
        <v>15</v>
      </c>
      <c r="H57" s="58">
        <v>10.067114093959731</v>
      </c>
      <c r="I57" s="3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>
      <c r="A58" s="95"/>
      <c r="B58" s="37" t="s">
        <v>112</v>
      </c>
      <c r="C58" s="66">
        <v>9</v>
      </c>
      <c r="D58" s="58">
        <v>2.4927985818745849E-2</v>
      </c>
      <c r="E58" s="37">
        <v>27</v>
      </c>
      <c r="F58" s="58">
        <v>7.3802755302864634E-2</v>
      </c>
      <c r="G58" s="37">
        <v>0</v>
      </c>
      <c r="H58" s="58">
        <v>0</v>
      </c>
      <c r="I58" s="3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>
      <c r="A59" s="95"/>
      <c r="B59" s="37" t="s">
        <v>114</v>
      </c>
      <c r="C59" s="66">
        <v>36104</v>
      </c>
      <c r="D59" s="37">
        <v>100</v>
      </c>
      <c r="E59" s="66">
        <v>36584</v>
      </c>
      <c r="F59" s="37">
        <v>100</v>
      </c>
      <c r="G59" s="37">
        <v>149</v>
      </c>
      <c r="H59" s="37">
        <v>100</v>
      </c>
      <c r="I59" s="3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>
      <c r="A60" s="94"/>
      <c r="B60" s="16"/>
      <c r="C60" s="29"/>
      <c r="D60" s="48"/>
      <c r="E60" s="16"/>
      <c r="F60" s="48"/>
      <c r="G60" s="16"/>
      <c r="H60" s="48"/>
      <c r="I60" s="16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s="8" customFormat="1">
      <c r="A61" s="94" t="s">
        <v>127</v>
      </c>
      <c r="B61" s="16" t="s">
        <v>128</v>
      </c>
      <c r="C61" s="46">
        <v>36080</v>
      </c>
      <c r="D61" s="48">
        <f>C61/C65*100</f>
        <v>98.168856964057355</v>
      </c>
      <c r="E61" s="46">
        <v>35943</v>
      </c>
      <c r="F61" s="48">
        <f>E61/E65*100</f>
        <v>96.418799291807503</v>
      </c>
      <c r="G61" s="16">
        <v>137</v>
      </c>
      <c r="H61" s="48">
        <f>G61/G65*100</f>
        <v>86.163522012578625</v>
      </c>
      <c r="I61" s="16"/>
      <c r="J61" s="33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s="8" customFormat="1">
      <c r="A62" s="94"/>
      <c r="B62" s="16" t="s">
        <v>129</v>
      </c>
      <c r="C62" s="16">
        <v>663</v>
      </c>
      <c r="D62" s="48">
        <f>C62/C65*100</f>
        <v>1.8039343727042689</v>
      </c>
      <c r="E62" s="46">
        <v>1304</v>
      </c>
      <c r="F62" s="48">
        <f>E62/E65*100</f>
        <v>3.4980417404367183</v>
      </c>
      <c r="G62" s="16">
        <v>22</v>
      </c>
      <c r="H62" s="48">
        <f>G62/G65*100</f>
        <v>13.836477987421384</v>
      </c>
      <c r="I62" s="16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s="8" customFormat="1">
      <c r="A63" s="94"/>
      <c r="B63" s="16" t="s">
        <v>130</v>
      </c>
      <c r="C63" s="16">
        <v>9</v>
      </c>
      <c r="D63" s="48">
        <f>C63/C65*100</f>
        <v>2.4487796914537587E-2</v>
      </c>
      <c r="E63" s="16">
        <v>27</v>
      </c>
      <c r="F63" s="48">
        <f>E63/E65*100</f>
        <v>7.2428778367938193E-2</v>
      </c>
      <c r="G63" s="16">
        <v>0</v>
      </c>
      <c r="H63" s="48">
        <v>0</v>
      </c>
      <c r="I63" s="16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s="8" customFormat="1">
      <c r="A64" s="94"/>
      <c r="B64" s="102" t="s">
        <v>149</v>
      </c>
      <c r="C64" s="16">
        <v>1</v>
      </c>
      <c r="D64" s="48">
        <f>C64/C65*100</f>
        <v>2.7208663238375099E-3</v>
      </c>
      <c r="E64" s="16">
        <v>4</v>
      </c>
      <c r="F64" s="48">
        <f>E64/E65*100</f>
        <v>1.0730189387842697E-2</v>
      </c>
      <c r="G64" s="16">
        <v>0</v>
      </c>
      <c r="H64" s="48">
        <v>0</v>
      </c>
      <c r="I64" s="16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s="8" customFormat="1">
      <c r="A65" s="94"/>
      <c r="B65" s="16" t="s">
        <v>131</v>
      </c>
      <c r="C65" s="46">
        <v>36753</v>
      </c>
      <c r="D65" s="48">
        <v>100</v>
      </c>
      <c r="E65" s="46">
        <v>37278</v>
      </c>
      <c r="F65" s="48">
        <v>100</v>
      </c>
      <c r="G65" s="16">
        <v>159</v>
      </c>
      <c r="H65" s="48">
        <v>100</v>
      </c>
      <c r="I65" s="16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>
      <c r="A66" s="94"/>
      <c r="B66" s="16"/>
      <c r="C66" s="75"/>
      <c r="D66" s="48"/>
      <c r="E66" s="16"/>
      <c r="F66" s="76"/>
      <c r="G66" s="16"/>
      <c r="H66" s="16"/>
      <c r="I66" s="16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>
      <c r="A67" s="97" t="s">
        <v>185</v>
      </c>
      <c r="B67" s="16" t="s">
        <v>128</v>
      </c>
      <c r="C67" s="75">
        <v>35347</v>
      </c>
      <c r="D67" s="49">
        <f>C67/C70*100</f>
        <v>98.224309453676426</v>
      </c>
      <c r="E67" s="75">
        <v>35197</v>
      </c>
      <c r="F67" s="49">
        <f>E67/E70*100</f>
        <v>96.504167580609774</v>
      </c>
      <c r="G67" s="29">
        <v>150</v>
      </c>
      <c r="H67" s="49">
        <f>G67/G70*100</f>
        <v>91.463414634146346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>
      <c r="A68" s="94"/>
      <c r="B68" s="16" t="s">
        <v>129</v>
      </c>
      <c r="C68" s="29">
        <v>628</v>
      </c>
      <c r="D68" s="49">
        <f>C68/C70*100</f>
        <v>1.7451231034291113</v>
      </c>
      <c r="E68" s="75">
        <v>1243</v>
      </c>
      <c r="F68" s="49">
        <f>E68/E70*100</f>
        <v>3.4080938802368941</v>
      </c>
      <c r="G68" s="29">
        <v>13</v>
      </c>
      <c r="H68" s="49">
        <f>G68/G70*100</f>
        <v>7.9268292682926829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>
      <c r="A69" s="94"/>
      <c r="B69" s="16" t="s">
        <v>130</v>
      </c>
      <c r="C69" s="29">
        <v>11</v>
      </c>
      <c r="D69" s="49">
        <f>C69/C70*100</f>
        <v>3.0567442894458955E-2</v>
      </c>
      <c r="E69" s="29">
        <v>32</v>
      </c>
      <c r="F69" s="49">
        <f>E69/E70*100</f>
        <v>8.7738539153323108E-2</v>
      </c>
      <c r="G69" s="29">
        <v>1</v>
      </c>
      <c r="H69" s="49">
        <f>SUM(G69)*100/G70</f>
        <v>0.6097560975609756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>
      <c r="A70" s="94"/>
      <c r="B70" s="16" t="s">
        <v>131</v>
      </c>
      <c r="C70" s="75">
        <f>SUM(C67:C69)</f>
        <v>35986</v>
      </c>
      <c r="D70" s="49">
        <v>100</v>
      </c>
      <c r="E70" s="75">
        <f>SUM(E67:E69)</f>
        <v>36472</v>
      </c>
      <c r="F70" s="49">
        <v>100</v>
      </c>
      <c r="G70" s="29">
        <f>SUM(G67:G69)</f>
        <v>164</v>
      </c>
      <c r="H70" s="49">
        <v>100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>
      <c r="A72" s="21" t="s">
        <v>3</v>
      </c>
      <c r="B72" s="21" t="s">
        <v>4</v>
      </c>
    </row>
    <row r="73" spans="1:36">
      <c r="A73" s="22" t="s">
        <v>5</v>
      </c>
      <c r="B73" s="22" t="s">
        <v>6</v>
      </c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94"/>
  <sheetViews>
    <sheetView workbookViewId="0"/>
  </sheetViews>
  <sheetFormatPr defaultRowHeight="15"/>
  <cols>
    <col min="1" max="1" width="23.140625" style="8" customWidth="1"/>
    <col min="2" max="2" width="10.5703125" style="8" customWidth="1"/>
    <col min="3" max="3" width="9.28515625" style="8" bestFit="1" customWidth="1"/>
    <col min="4" max="4" width="9.5703125" style="8" bestFit="1" customWidth="1"/>
    <col min="5" max="5" width="9.28515625" style="8" bestFit="1" customWidth="1"/>
    <col min="6" max="6" width="9.7109375" style="8" bestFit="1" customWidth="1"/>
    <col min="7" max="7" width="10.7109375" style="8" bestFit="1" customWidth="1"/>
    <col min="8" max="8" width="9.7109375" style="8" bestFit="1" customWidth="1"/>
    <col min="9" max="9" width="14.85546875" style="8" bestFit="1" customWidth="1"/>
    <col min="10" max="10" width="9.5703125" style="8" bestFit="1" customWidth="1"/>
    <col min="11" max="11" width="14" style="8" customWidth="1"/>
    <col min="12" max="12" width="12.42578125" style="8" customWidth="1"/>
    <col min="13" max="13" width="7.5703125" style="8" customWidth="1"/>
    <col min="14" max="14" width="11.140625" style="8" customWidth="1"/>
    <col min="15" max="15" width="9.140625" style="8"/>
    <col min="16" max="16" width="8.5703125" style="8" bestFit="1" customWidth="1"/>
    <col min="17" max="16384" width="9.140625" style="8"/>
  </cols>
  <sheetData>
    <row r="1" spans="1:49">
      <c r="A1" s="10" t="s">
        <v>118</v>
      </c>
      <c r="B1" s="10" t="s">
        <v>210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</row>
    <row r="2" spans="1:49">
      <c r="A2" s="13"/>
      <c r="B2" s="14" t="s">
        <v>209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49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49">
      <c r="A4" s="54" t="s">
        <v>69</v>
      </c>
      <c r="B4" s="17"/>
      <c r="C4" s="199" t="s">
        <v>47</v>
      </c>
      <c r="D4" s="199"/>
      <c r="E4" s="199"/>
      <c r="F4" s="199"/>
      <c r="G4" s="199"/>
      <c r="H4" s="199"/>
      <c r="I4" s="17"/>
      <c r="J4" s="12"/>
      <c r="K4" s="12"/>
      <c r="L4" s="12"/>
      <c r="M4" s="12"/>
      <c r="N4" s="12"/>
      <c r="O4" s="17"/>
      <c r="P4" s="17"/>
      <c r="Q4" s="17"/>
      <c r="R4" s="17"/>
      <c r="S4" s="17"/>
      <c r="T4" s="17"/>
      <c r="U4" s="17"/>
      <c r="V4" s="17"/>
      <c r="W4" s="17"/>
      <c r="X4" s="17"/>
      <c r="Y4" s="12"/>
      <c r="Z4" s="12"/>
      <c r="AA4" s="12"/>
      <c r="AB4" s="12"/>
      <c r="AC4" s="12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49">
      <c r="A5" s="56" t="s">
        <v>61</v>
      </c>
      <c r="C5" s="198" t="s">
        <v>160</v>
      </c>
      <c r="D5" s="198"/>
      <c r="E5" s="198"/>
      <c r="F5" s="198"/>
      <c r="G5" s="198"/>
      <c r="H5" s="198"/>
      <c r="J5" s="13" t="s">
        <v>54</v>
      </c>
      <c r="K5" s="12"/>
      <c r="L5" s="12"/>
      <c r="M5" s="12"/>
      <c r="W5" s="16"/>
      <c r="X5" s="16"/>
      <c r="Y5" s="37"/>
      <c r="Z5" s="37"/>
      <c r="AA5" s="37"/>
      <c r="AB5" s="37"/>
      <c r="AC5" s="12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49">
      <c r="A6" s="56"/>
      <c r="B6" s="55" t="s">
        <v>28</v>
      </c>
      <c r="C6" s="146" t="s">
        <v>162</v>
      </c>
      <c r="D6" s="146" t="s">
        <v>48</v>
      </c>
      <c r="E6" s="161" t="s">
        <v>49</v>
      </c>
      <c r="F6" s="146" t="s">
        <v>50</v>
      </c>
      <c r="G6" s="146" t="s">
        <v>51</v>
      </c>
      <c r="H6" s="161" t="s">
        <v>52</v>
      </c>
      <c r="I6" s="146" t="s">
        <v>53</v>
      </c>
      <c r="J6" s="12"/>
      <c r="K6" s="12"/>
      <c r="L6" s="12"/>
      <c r="M6" s="12"/>
      <c r="N6" s="145"/>
      <c r="O6" s="198"/>
      <c r="P6" s="198"/>
      <c r="Q6" s="198"/>
      <c r="R6" s="198"/>
      <c r="S6" s="198"/>
      <c r="T6" s="198"/>
      <c r="U6" s="198"/>
      <c r="V6" s="145"/>
      <c r="W6" s="29"/>
      <c r="X6" s="16"/>
      <c r="Y6" s="37"/>
      <c r="Z6" s="37"/>
      <c r="AA6" s="37"/>
      <c r="AB6" s="37"/>
      <c r="AC6" s="12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49">
      <c r="A7" s="16"/>
      <c r="B7" s="145" t="s">
        <v>150</v>
      </c>
      <c r="C7" s="57"/>
      <c r="D7" s="24"/>
      <c r="E7" s="24"/>
      <c r="F7" s="24"/>
      <c r="G7" s="24"/>
      <c r="H7" s="24"/>
      <c r="I7" s="145" t="s">
        <v>146</v>
      </c>
      <c r="J7" s="12"/>
      <c r="K7" s="12"/>
      <c r="L7" s="12"/>
      <c r="M7" s="12"/>
      <c r="N7" s="12"/>
      <c r="O7" s="29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12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>
      <c r="A8" s="12" t="s">
        <v>147</v>
      </c>
      <c r="B8" s="33">
        <f>SUM(C8:I8)</f>
        <v>13</v>
      </c>
      <c r="C8" s="50">
        <v>2</v>
      </c>
      <c r="D8" s="33">
        <v>9</v>
      </c>
      <c r="E8" s="33">
        <v>2</v>
      </c>
      <c r="F8" s="33">
        <v>0</v>
      </c>
      <c r="G8" s="33">
        <v>0</v>
      </c>
      <c r="H8" s="33">
        <v>0</v>
      </c>
      <c r="I8" s="34">
        <v>0</v>
      </c>
      <c r="J8" s="33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>
      <c r="A9" s="68" t="s">
        <v>40</v>
      </c>
      <c r="B9" s="60">
        <f>B8/B28*100</f>
        <v>3.5643781531037505E-2</v>
      </c>
      <c r="C9" s="60">
        <v>0</v>
      </c>
      <c r="D9" s="60">
        <f>D8/B8*100</f>
        <v>69.230769230769226</v>
      </c>
      <c r="E9" s="60">
        <f>E8/B8*100</f>
        <v>15.384615384615385</v>
      </c>
      <c r="F9" s="60">
        <f>F8/B8*100</f>
        <v>0</v>
      </c>
      <c r="G9" s="60">
        <f>G8/B8*100</f>
        <v>0</v>
      </c>
      <c r="H9" s="60">
        <f>H8/B8*100</f>
        <v>0</v>
      </c>
      <c r="I9" s="60">
        <f>I8/B8*100</f>
        <v>0</v>
      </c>
      <c r="J9" s="33"/>
      <c r="K9" s="12"/>
      <c r="L9" s="12"/>
      <c r="M9" s="12"/>
      <c r="N9" s="12"/>
      <c r="O9" s="61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12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</row>
    <row r="10" spans="1:49">
      <c r="A10" s="12" t="s">
        <v>62</v>
      </c>
      <c r="B10" s="33">
        <f>SUM(C10:I10)</f>
        <v>133</v>
      </c>
      <c r="C10" s="33">
        <v>0</v>
      </c>
      <c r="D10" s="33">
        <v>97</v>
      </c>
      <c r="E10" s="33">
        <v>30</v>
      </c>
      <c r="F10" s="33">
        <v>6</v>
      </c>
      <c r="G10" s="33">
        <v>0</v>
      </c>
      <c r="H10" s="33">
        <v>0</v>
      </c>
      <c r="I10" s="98">
        <v>0</v>
      </c>
      <c r="J10" s="33"/>
      <c r="K10" s="12"/>
      <c r="L10" s="12"/>
      <c r="M10" s="71"/>
      <c r="N10" s="12"/>
      <c r="O10" s="12"/>
      <c r="P10" s="12"/>
      <c r="Q10" s="12"/>
      <c r="R10" s="12"/>
      <c r="S10" s="12"/>
      <c r="U10" s="12"/>
      <c r="V10" s="12"/>
      <c r="W10" s="12"/>
      <c r="X10" s="12"/>
      <c r="Y10" s="12"/>
      <c r="Z10" s="12"/>
      <c r="AA10" s="12"/>
      <c r="AB10" s="12"/>
      <c r="AC10" s="12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>
      <c r="A11" s="68" t="s">
        <v>40</v>
      </c>
      <c r="B11" s="60">
        <f>B10/B28*100</f>
        <v>0.36466330335599917</v>
      </c>
      <c r="C11" s="60">
        <f>C10/B10*100</f>
        <v>0</v>
      </c>
      <c r="D11" s="60">
        <f>D10/B10*100</f>
        <v>72.932330827067673</v>
      </c>
      <c r="E11" s="60">
        <f>E10/B10*100</f>
        <v>22.556390977443609</v>
      </c>
      <c r="F11" s="60">
        <f>F10/B10*100</f>
        <v>4.5112781954887211</v>
      </c>
      <c r="G11" s="60">
        <f>G10/B10*100</f>
        <v>0</v>
      </c>
      <c r="H11" s="60">
        <f>H10/B10*100</f>
        <v>0</v>
      </c>
      <c r="I11" s="60">
        <f>I10/B10*100</f>
        <v>0</v>
      </c>
      <c r="J11" s="33"/>
      <c r="K11" s="12"/>
      <c r="L11" s="96"/>
      <c r="M11" s="96"/>
      <c r="N11" s="71"/>
      <c r="O11" s="94"/>
      <c r="P11" s="95"/>
      <c r="Q11" s="96"/>
      <c r="R11" s="96"/>
      <c r="S11" s="96"/>
      <c r="U11" s="15"/>
      <c r="V11" s="15"/>
      <c r="W11" s="15"/>
      <c r="X11" s="15"/>
      <c r="Y11" s="37"/>
      <c r="Z11" s="37"/>
      <c r="AA11" s="37"/>
      <c r="AB11" s="37"/>
      <c r="AC11" s="12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>
      <c r="A12" s="12" t="s">
        <v>63</v>
      </c>
      <c r="B12" s="33">
        <f>SUM(C12:I12)</f>
        <v>169</v>
      </c>
      <c r="C12" s="33">
        <v>0</v>
      </c>
      <c r="D12" s="33">
        <v>13</v>
      </c>
      <c r="E12" s="33">
        <v>99</v>
      </c>
      <c r="F12" s="33">
        <v>55</v>
      </c>
      <c r="G12" s="33">
        <v>2</v>
      </c>
      <c r="H12" s="33">
        <v>0</v>
      </c>
      <c r="I12" s="98">
        <v>0</v>
      </c>
      <c r="J12" s="33"/>
      <c r="K12" s="12"/>
      <c r="L12" s="71"/>
      <c r="M12" s="71"/>
      <c r="N12" s="71"/>
      <c r="O12" s="71"/>
      <c r="P12" s="71"/>
      <c r="Q12" s="71"/>
      <c r="R12" s="71"/>
      <c r="S12" s="96"/>
      <c r="U12" s="12"/>
      <c r="V12" s="12"/>
      <c r="W12" s="12"/>
      <c r="X12" s="12"/>
      <c r="Y12" s="12"/>
      <c r="Z12" s="12"/>
      <c r="AA12" s="12"/>
      <c r="AB12" s="12"/>
      <c r="AC12" s="12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>
      <c r="A13" s="68" t="s">
        <v>40</v>
      </c>
      <c r="B13" s="60">
        <f>B12/B28*100</f>
        <v>0.46336915990348759</v>
      </c>
      <c r="C13" s="60">
        <f>C12/B12*100</f>
        <v>0</v>
      </c>
      <c r="D13" s="60">
        <f>D12/B12*100</f>
        <v>7.6923076923076925</v>
      </c>
      <c r="E13" s="60">
        <f>E12/B12*100</f>
        <v>58.57988165680473</v>
      </c>
      <c r="F13" s="60">
        <f>F12/B12*100</f>
        <v>32.544378698224854</v>
      </c>
      <c r="G13" s="60">
        <f>G12/B12*100</f>
        <v>1.1834319526627219</v>
      </c>
      <c r="H13" s="60">
        <f>H12/B12*100</f>
        <v>0</v>
      </c>
      <c r="I13" s="60">
        <f>I12/B12*100</f>
        <v>0</v>
      </c>
      <c r="J13" s="33"/>
      <c r="K13" s="12"/>
      <c r="L13" s="96"/>
      <c r="M13" s="96"/>
      <c r="N13" s="71"/>
      <c r="O13" s="94"/>
      <c r="P13" s="95"/>
      <c r="Q13" s="96"/>
      <c r="R13" s="96"/>
      <c r="S13" s="96"/>
      <c r="U13" s="15"/>
      <c r="V13" s="15"/>
      <c r="W13" s="15"/>
      <c r="X13" s="15"/>
      <c r="Y13" s="37"/>
      <c r="Z13" s="37"/>
      <c r="AA13" s="37"/>
      <c r="AB13" s="37"/>
      <c r="AC13" s="12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>
      <c r="A14" s="12" t="s">
        <v>64</v>
      </c>
      <c r="B14" s="33">
        <f>SUM(C14:I14)</f>
        <v>361</v>
      </c>
      <c r="C14" s="33">
        <v>0</v>
      </c>
      <c r="D14" s="33">
        <v>1</v>
      </c>
      <c r="E14" s="33">
        <v>51</v>
      </c>
      <c r="F14" s="33">
        <v>263</v>
      </c>
      <c r="G14" s="33">
        <v>46</v>
      </c>
      <c r="H14" s="33">
        <v>0</v>
      </c>
      <c r="I14" s="98">
        <v>0</v>
      </c>
      <c r="J14" s="33"/>
      <c r="K14" s="12"/>
      <c r="L14" s="71"/>
      <c r="M14" s="71"/>
      <c r="N14" s="71"/>
      <c r="O14" s="71"/>
      <c r="P14" s="71"/>
      <c r="Q14" s="71"/>
      <c r="R14" s="71"/>
      <c r="S14" s="96"/>
      <c r="U14" s="12"/>
      <c r="V14" s="12"/>
      <c r="W14" s="12"/>
      <c r="X14" s="12"/>
      <c r="Y14" s="12"/>
      <c r="Z14" s="12"/>
      <c r="AA14" s="12"/>
      <c r="AB14" s="12"/>
      <c r="AC14" s="12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>
      <c r="A15" s="68" t="s">
        <v>40</v>
      </c>
      <c r="B15" s="60">
        <f>B14/B28*100</f>
        <v>0.9898003948234263</v>
      </c>
      <c r="C15" s="60">
        <f>C14/B14*100</f>
        <v>0</v>
      </c>
      <c r="D15" s="60">
        <f>D14/B14*100</f>
        <v>0.2770083102493075</v>
      </c>
      <c r="E15" s="60">
        <f>E14/B14*100</f>
        <v>14.127423822714682</v>
      </c>
      <c r="F15" s="60">
        <f>F14/B14*100</f>
        <v>72.853185595567865</v>
      </c>
      <c r="G15" s="60">
        <f>G14/B14*100</f>
        <v>12.742382271468145</v>
      </c>
      <c r="H15" s="60">
        <f>H14/B14*100</f>
        <v>0</v>
      </c>
      <c r="I15" s="60">
        <f>I14/B14*100</f>
        <v>0</v>
      </c>
      <c r="J15" s="33"/>
      <c r="K15" s="12"/>
      <c r="L15" s="96"/>
      <c r="M15" s="96"/>
      <c r="N15" s="71"/>
      <c r="O15" s="94"/>
      <c r="P15" s="95"/>
      <c r="Q15" s="96"/>
      <c r="R15" s="96"/>
      <c r="S15" s="96"/>
      <c r="U15" s="15"/>
      <c r="V15" s="15"/>
      <c r="W15" s="15"/>
      <c r="X15" s="15"/>
      <c r="Y15" s="37"/>
      <c r="Z15" s="37"/>
      <c r="AA15" s="37"/>
      <c r="AB15" s="37"/>
      <c r="AC15" s="12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>
      <c r="A16" s="103" t="s">
        <v>65</v>
      </c>
      <c r="B16" s="33">
        <f>SUM(C16:I16)</f>
        <v>1241</v>
      </c>
      <c r="C16" s="33">
        <v>0</v>
      </c>
      <c r="D16" s="33">
        <v>0</v>
      </c>
      <c r="E16" s="33">
        <v>14</v>
      </c>
      <c r="F16" s="33">
        <v>634</v>
      </c>
      <c r="G16" s="50">
        <v>589</v>
      </c>
      <c r="H16" s="50">
        <v>4</v>
      </c>
      <c r="I16" s="98">
        <v>0</v>
      </c>
      <c r="J16" s="33"/>
      <c r="K16" s="12"/>
      <c r="L16" s="71"/>
      <c r="M16" s="71"/>
      <c r="N16" s="71"/>
      <c r="O16" s="71"/>
      <c r="P16" s="71"/>
      <c r="Q16" s="71"/>
      <c r="R16" s="71"/>
      <c r="S16" s="96"/>
      <c r="U16" s="12"/>
      <c r="V16" s="12"/>
      <c r="W16" s="12"/>
      <c r="X16" s="12"/>
      <c r="Y16" s="12"/>
      <c r="Z16" s="12"/>
      <c r="AA16" s="12"/>
      <c r="AB16" s="12"/>
      <c r="AC16" s="12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>
      <c r="A17" s="68" t="s">
        <v>40</v>
      </c>
      <c r="B17" s="60">
        <f>B16/B28*100</f>
        <v>3.4026102215398111</v>
      </c>
      <c r="C17" s="60">
        <f>C16/B16*100</f>
        <v>0</v>
      </c>
      <c r="D17" s="60">
        <f>D16/B16*100</f>
        <v>0</v>
      </c>
      <c r="E17" s="60">
        <f>E16/B16*100</f>
        <v>1.1281224818694602</v>
      </c>
      <c r="F17" s="60">
        <f>F16/B16*100</f>
        <v>51.087832393231267</v>
      </c>
      <c r="G17" s="60">
        <f>G16/B16*100</f>
        <v>47.461724415793718</v>
      </c>
      <c r="H17" s="60">
        <f>H16/B16*100</f>
        <v>0.32232070910556004</v>
      </c>
      <c r="I17" s="60">
        <f>I16/B16*100</f>
        <v>0</v>
      </c>
      <c r="J17" s="33"/>
      <c r="K17" s="12"/>
      <c r="L17" s="96"/>
      <c r="M17" s="96"/>
      <c r="N17" s="71"/>
      <c r="O17" s="94"/>
      <c r="P17" s="95"/>
      <c r="Q17" s="96"/>
      <c r="R17" s="96"/>
      <c r="S17" s="96"/>
      <c r="U17" s="15"/>
      <c r="V17" s="15"/>
      <c r="W17" s="15"/>
      <c r="X17" s="15"/>
      <c r="Y17" s="37"/>
      <c r="Z17" s="37"/>
      <c r="AA17" s="37"/>
      <c r="AB17" s="37"/>
      <c r="AC17" s="12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>
      <c r="A18" s="12" t="s">
        <v>119</v>
      </c>
      <c r="B18" s="33">
        <f>SUM(C18:I18)</f>
        <v>4992</v>
      </c>
      <c r="C18" s="33">
        <v>0</v>
      </c>
      <c r="D18" s="33">
        <v>0</v>
      </c>
      <c r="E18" s="50">
        <v>0</v>
      </c>
      <c r="F18" s="33">
        <v>693</v>
      </c>
      <c r="G18" s="33">
        <v>4241</v>
      </c>
      <c r="H18" s="33">
        <v>58</v>
      </c>
      <c r="I18" s="98">
        <v>0</v>
      </c>
      <c r="J18" s="33"/>
      <c r="K18" s="12"/>
      <c r="L18" s="71"/>
      <c r="M18" s="71"/>
      <c r="N18" s="71"/>
      <c r="O18" s="71"/>
      <c r="P18" s="71"/>
      <c r="Q18" s="71"/>
      <c r="R18" s="71"/>
      <c r="S18" s="96"/>
      <c r="U18" s="12"/>
      <c r="V18" s="12"/>
      <c r="W18" s="12"/>
      <c r="X18" s="12"/>
      <c r="Y18" s="12"/>
      <c r="Z18" s="12"/>
      <c r="AA18" s="12"/>
      <c r="AB18" s="12"/>
      <c r="AC18" s="12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>
      <c r="A19" s="68" t="s">
        <v>40</v>
      </c>
      <c r="B19" s="60">
        <f>B18/B28*100</f>
        <v>13.687212107918404</v>
      </c>
      <c r="C19" s="60">
        <f>C18/B18*100</f>
        <v>0</v>
      </c>
      <c r="D19" s="60">
        <f>D18/B18*100</f>
        <v>0</v>
      </c>
      <c r="E19" s="60">
        <f>E18/B18*100</f>
        <v>0</v>
      </c>
      <c r="F19" s="60">
        <f>F18/B18*100</f>
        <v>13.882211538461538</v>
      </c>
      <c r="G19" s="60">
        <f>G18/B18*100</f>
        <v>84.955929487179489</v>
      </c>
      <c r="H19" s="60">
        <f>H18/B18*100</f>
        <v>1.1618589743589745</v>
      </c>
      <c r="I19" s="60">
        <f>I18/B18*100</f>
        <v>0</v>
      </c>
      <c r="J19" s="33"/>
      <c r="L19" s="96"/>
      <c r="M19" s="96"/>
      <c r="N19" s="71"/>
      <c r="O19" s="97"/>
      <c r="P19" s="95"/>
      <c r="Q19" s="96"/>
      <c r="R19" s="96"/>
      <c r="S19" s="96"/>
      <c r="U19" s="15"/>
      <c r="V19" s="15"/>
      <c r="W19" s="15"/>
      <c r="X19" s="15"/>
      <c r="Y19" s="37"/>
      <c r="Z19" s="37"/>
      <c r="AA19" s="37"/>
      <c r="AB19" s="37"/>
      <c r="AC19" s="12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>
      <c r="A20" s="12" t="s">
        <v>66</v>
      </c>
      <c r="B20" s="50">
        <f>SUM(C20:H20)</f>
        <v>13192</v>
      </c>
      <c r="C20" s="33">
        <v>0</v>
      </c>
      <c r="D20" s="33">
        <v>0</v>
      </c>
      <c r="E20" s="50">
        <v>1</v>
      </c>
      <c r="F20" s="33">
        <v>304</v>
      </c>
      <c r="G20" s="33">
        <v>12542</v>
      </c>
      <c r="H20" s="33">
        <v>345</v>
      </c>
      <c r="I20" s="98">
        <v>0</v>
      </c>
      <c r="J20" s="33"/>
      <c r="K20" s="33"/>
      <c r="L20" s="71"/>
      <c r="M20" s="71"/>
      <c r="N20" s="71"/>
      <c r="O20" s="71"/>
      <c r="P20" s="71"/>
      <c r="Q20" s="71"/>
      <c r="R20" s="71"/>
      <c r="S20" s="96"/>
      <c r="U20" s="12"/>
      <c r="V20" s="12"/>
      <c r="W20" s="12"/>
      <c r="X20" s="12"/>
      <c r="Y20" s="12"/>
      <c r="Z20" s="12"/>
      <c r="AA20" s="12"/>
      <c r="AB20" s="12"/>
      <c r="AC20" s="12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>
      <c r="A21" s="68" t="s">
        <v>40</v>
      </c>
      <c r="B21" s="60">
        <f>B20/B28*100</f>
        <v>36.170212765957451</v>
      </c>
      <c r="C21" s="60">
        <f>C20/B20*100</f>
        <v>0</v>
      </c>
      <c r="D21" s="60">
        <f>D20/B20*100</f>
        <v>0</v>
      </c>
      <c r="E21" s="60">
        <f>E20/B20*100</f>
        <v>7.580351728320194E-3</v>
      </c>
      <c r="F21" s="60">
        <f>F20/B20*100</f>
        <v>2.3044269254093392</v>
      </c>
      <c r="G21" s="60">
        <f>G20/B20*100</f>
        <v>95.072771376591874</v>
      </c>
      <c r="H21" s="60">
        <f>H20/B20*100</f>
        <v>2.615221346270467</v>
      </c>
      <c r="I21" s="43">
        <f>I20/B20*100</f>
        <v>0</v>
      </c>
      <c r="J21" s="33"/>
      <c r="K21" s="12"/>
      <c r="L21" s="96"/>
      <c r="M21" s="96"/>
      <c r="N21" s="71"/>
      <c r="O21" s="94"/>
      <c r="P21" s="95"/>
      <c r="Q21" s="96"/>
      <c r="R21" s="96"/>
      <c r="S21" s="96"/>
      <c r="U21" s="15"/>
      <c r="V21" s="15"/>
      <c r="W21" s="15"/>
      <c r="X21" s="15"/>
      <c r="Y21" s="37"/>
      <c r="Z21" s="37"/>
      <c r="AA21" s="37"/>
      <c r="AB21" s="37"/>
      <c r="AC21" s="12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>
      <c r="A22" s="12" t="s">
        <v>67</v>
      </c>
      <c r="B22" s="50">
        <f>SUM(C22:H22)</f>
        <v>11972</v>
      </c>
      <c r="C22" s="33">
        <v>0</v>
      </c>
      <c r="D22" s="33">
        <v>0</v>
      </c>
      <c r="E22" s="33">
        <v>0</v>
      </c>
      <c r="F22" s="33">
        <v>86</v>
      </c>
      <c r="G22" s="33">
        <v>11393</v>
      </c>
      <c r="H22" s="33">
        <v>493</v>
      </c>
      <c r="I22" s="98">
        <v>0</v>
      </c>
      <c r="J22" s="33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>
      <c r="A23" s="68" t="s">
        <v>40</v>
      </c>
      <c r="B23" s="51">
        <f>B22/B28*100</f>
        <v>32.825180960737008</v>
      </c>
      <c r="C23" s="162">
        <f>C22/B22*100</f>
        <v>0</v>
      </c>
      <c r="D23" s="162">
        <f>D22/B22*100</f>
        <v>0</v>
      </c>
      <c r="E23" s="162">
        <f>E22/B22*100</f>
        <v>0</v>
      </c>
      <c r="F23" s="162">
        <f>F22/B22*100</f>
        <v>0.71834279986635485</v>
      </c>
      <c r="G23" s="162">
        <f>G22/B22*100</f>
        <v>95.163715335783493</v>
      </c>
      <c r="H23" s="162">
        <f>H22/B22*100</f>
        <v>4.1179418643501506</v>
      </c>
      <c r="I23" s="162">
        <f>I22/B22*100</f>
        <v>0</v>
      </c>
      <c r="J23" s="33"/>
      <c r="K23" s="12"/>
      <c r="L23" s="12"/>
      <c r="M23" s="12"/>
      <c r="N23" s="12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62"/>
      <c r="Z23" s="37"/>
      <c r="AA23" s="37"/>
      <c r="AB23" s="37"/>
      <c r="AC23" s="12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>
      <c r="A24" s="12" t="s">
        <v>68</v>
      </c>
      <c r="B24" s="50">
        <f>SUM(C24:I24)</f>
        <v>3847</v>
      </c>
      <c r="C24" s="33">
        <v>0</v>
      </c>
      <c r="D24" s="33">
        <v>0</v>
      </c>
      <c r="E24" s="33">
        <v>0</v>
      </c>
      <c r="F24" s="33">
        <v>13</v>
      </c>
      <c r="G24" s="33">
        <v>3616</v>
      </c>
      <c r="H24" s="33">
        <v>218</v>
      </c>
      <c r="I24" s="98">
        <v>0</v>
      </c>
      <c r="J24" s="33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>
      <c r="A25" s="68" t="s">
        <v>40</v>
      </c>
      <c r="B25" s="60">
        <f>B24/B28*100</f>
        <v>10.54781750383856</v>
      </c>
      <c r="C25" s="60">
        <f>C24/B24*100</f>
        <v>0</v>
      </c>
      <c r="D25" s="60">
        <f>D24/B24*100</f>
        <v>0</v>
      </c>
      <c r="E25" s="60">
        <f>E24/B24*100</f>
        <v>0</v>
      </c>
      <c r="F25" s="60">
        <f>F24/B24*100</f>
        <v>0.33792565635560173</v>
      </c>
      <c r="G25" s="60">
        <f>G24/B24*100</f>
        <v>93.995321029373542</v>
      </c>
      <c r="H25" s="60">
        <f>H24/B24*100</f>
        <v>5.6667533142708599</v>
      </c>
      <c r="I25" s="43">
        <f>I24/B24*100</f>
        <v>0</v>
      </c>
      <c r="J25" s="33"/>
      <c r="K25" s="12"/>
      <c r="L25" s="12"/>
      <c r="M25" s="12"/>
      <c r="N25" s="12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37"/>
      <c r="Z25" s="37"/>
      <c r="AA25" s="37"/>
      <c r="AB25" s="37"/>
      <c r="AC25" s="12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>
      <c r="A26" s="12" t="s">
        <v>55</v>
      </c>
      <c r="B26" s="50">
        <f>SUM(C26:I26)</f>
        <v>552</v>
      </c>
      <c r="C26" s="33">
        <v>0</v>
      </c>
      <c r="D26" s="33">
        <v>0</v>
      </c>
      <c r="E26" s="33">
        <v>0</v>
      </c>
      <c r="F26" s="33">
        <v>0</v>
      </c>
      <c r="G26" s="33">
        <v>523</v>
      </c>
      <c r="H26" s="33">
        <v>29</v>
      </c>
      <c r="I26" s="98">
        <v>0</v>
      </c>
      <c r="J26" s="33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>
      <c r="A27" s="68" t="s">
        <v>40</v>
      </c>
      <c r="B27" s="60">
        <f>B26/B28*100</f>
        <v>1.5134898003948234</v>
      </c>
      <c r="C27" s="60">
        <f>C26/B26*100</f>
        <v>0</v>
      </c>
      <c r="D27" s="60">
        <f>D26/B26*100</f>
        <v>0</v>
      </c>
      <c r="E27" s="60">
        <f>E26/B26*100</f>
        <v>0</v>
      </c>
      <c r="F27" s="74">
        <f>F26/B26*100</f>
        <v>0</v>
      </c>
      <c r="G27" s="74">
        <f>G26/B26*100</f>
        <v>94.746376811594203</v>
      </c>
      <c r="H27" s="60">
        <f>H26/B26*100</f>
        <v>5.2536231884057969</v>
      </c>
      <c r="I27" s="60">
        <f>I26/B26*100</f>
        <v>0</v>
      </c>
      <c r="J27" s="33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>
      <c r="A28" s="37" t="s">
        <v>184</v>
      </c>
      <c r="B28" s="99">
        <f t="shared" ref="B28:I28" si="0">B8+B10+B12+B14+B16+B18+B20+B22+B24+B26</f>
        <v>36472</v>
      </c>
      <c r="C28" s="99">
        <f t="shared" si="0"/>
        <v>2</v>
      </c>
      <c r="D28" s="99">
        <f>SUM(D8+D10+D12+D14+D16+D18+D20+D22+D24+D26)</f>
        <v>120</v>
      </c>
      <c r="E28" s="99">
        <f>SUM(E8+E10+E12+E14+E16+E18+E20+E22+E24+E26)</f>
        <v>197</v>
      </c>
      <c r="F28" s="99">
        <f>SUM(F8+F10+F12+F14+F16+F18+F20+F22+F24+F26)</f>
        <v>2054</v>
      </c>
      <c r="G28" s="99">
        <f>SUM(G8+G10+G12+G14+G16+G18+G20+G22+G24+G26)</f>
        <v>32952</v>
      </c>
      <c r="H28" s="99">
        <f t="shared" si="0"/>
        <v>1147</v>
      </c>
      <c r="I28" s="99">
        <f t="shared" si="0"/>
        <v>0</v>
      </c>
      <c r="J28" s="33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>
      <c r="A29" s="38" t="s">
        <v>40</v>
      </c>
      <c r="B29" s="64">
        <f>C29+D29+E29+F29+G29+H29+I29</f>
        <v>99.994516341302912</v>
      </c>
      <c r="C29" s="101">
        <v>0</v>
      </c>
      <c r="D29" s="101">
        <f>D28/B28*100</f>
        <v>0.32901952182496158</v>
      </c>
      <c r="E29" s="101">
        <f>E28/B28*100</f>
        <v>0.54014038166264533</v>
      </c>
      <c r="F29" s="101">
        <f>F28/B28*100</f>
        <v>5.6317174819039266</v>
      </c>
      <c r="G29" s="101">
        <f>G28/B28*100</f>
        <v>90.348760693134452</v>
      </c>
      <c r="H29" s="101">
        <f>H28/B28*100</f>
        <v>3.1448782627769249</v>
      </c>
      <c r="I29" s="101">
        <v>0</v>
      </c>
      <c r="J29" s="33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>
      <c r="A30" s="59"/>
      <c r="B30" s="64"/>
      <c r="C30" s="64"/>
      <c r="D30" s="64"/>
      <c r="E30" s="64"/>
      <c r="F30" s="64"/>
      <c r="G30" s="64"/>
      <c r="H30" s="64"/>
      <c r="I30" s="64"/>
      <c r="J30" s="37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>
      <c r="A31" s="21" t="s">
        <v>3</v>
      </c>
      <c r="B31" s="21" t="s">
        <v>4</v>
      </c>
      <c r="C31" s="17"/>
      <c r="D31" s="20"/>
      <c r="E31" s="20"/>
      <c r="F31" s="20"/>
      <c r="G31" s="50"/>
      <c r="H31" s="17"/>
      <c r="I31" s="1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>
      <c r="A32" s="22" t="s">
        <v>5</v>
      </c>
      <c r="B32" s="22" t="s">
        <v>6</v>
      </c>
      <c r="C32" s="12"/>
      <c r="D32" s="12"/>
      <c r="E32" s="12"/>
      <c r="F32" s="12"/>
      <c r="G32" s="12"/>
      <c r="H32" s="12"/>
      <c r="I32" s="33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4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</row>
    <row r="34" spans="1:49">
      <c r="A34" s="12"/>
      <c r="B34" s="3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</row>
    <row r="36" spans="1:4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4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4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</row>
    <row r="47" spans="1:4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</row>
    <row r="48" spans="1:4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</row>
    <row r="51" spans="1:4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</row>
    <row r="52" spans="1:4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</row>
    <row r="53" spans="1:4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1:4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1:4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</row>
    <row r="57" spans="1:4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</row>
    <row r="58" spans="1:4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  <row r="59" spans="1:4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1:4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1:4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1:4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1:4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4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1:4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1:4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</row>
    <row r="67" spans="1:4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1:4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1:4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1:49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1:49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1:49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</row>
    <row r="73" spans="1:4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1:49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</row>
    <row r="75" spans="1:49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</row>
    <row r="76" spans="1:4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49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</row>
    <row r="78" spans="1:49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</row>
    <row r="79" spans="1:49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</row>
    <row r="80" spans="1:49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</row>
    <row r="81" spans="1:49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</row>
    <row r="82" spans="1:49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</row>
    <row r="85" spans="1:49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</row>
    <row r="86" spans="1:49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</row>
    <row r="89" spans="1:49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</row>
    <row r="90" spans="1:49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</row>
    <row r="91" spans="1:49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</row>
    <row r="92" spans="1:49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</row>
    <row r="93" spans="1:49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</row>
    <row r="96" spans="1:49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</row>
    <row r="97" spans="1:49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</row>
    <row r="100" spans="1:49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</row>
    <row r="101" spans="1:49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</row>
    <row r="104" spans="1:49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</row>
    <row r="105" spans="1:49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</row>
    <row r="106" spans="1:49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</row>
    <row r="109" spans="1:49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</row>
    <row r="110" spans="1:49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</row>
    <row r="111" spans="1:49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</row>
    <row r="113" spans="1:49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</row>
    <row r="114" spans="1:49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</row>
    <row r="115" spans="1:49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</row>
    <row r="116" spans="1:49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1:49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</row>
    <row r="118" spans="1:49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</row>
    <row r="119" spans="1:49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</row>
    <row r="120" spans="1:49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</row>
    <row r="121" spans="1:49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</row>
    <row r="122" spans="1:49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</row>
    <row r="123" spans="1:49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</row>
    <row r="124" spans="1:49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</row>
    <row r="125" spans="1:49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</row>
    <row r="126" spans="1:49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</row>
    <row r="127" spans="1:49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</row>
    <row r="128" spans="1:49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</row>
    <row r="129" spans="1:49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</row>
    <row r="130" spans="1:49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</row>
    <row r="131" spans="1:49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</row>
    <row r="132" spans="1:49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</row>
    <row r="133" spans="1:49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</row>
    <row r="134" spans="1:49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</row>
    <row r="135" spans="1:49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</row>
    <row r="136" spans="1:49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</row>
    <row r="137" spans="1:49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</row>
    <row r="138" spans="1:49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</row>
    <row r="139" spans="1:49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</row>
    <row r="140" spans="1:49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</row>
    <row r="141" spans="1:49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</row>
    <row r="142" spans="1:49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</row>
    <row r="143" spans="1:49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</row>
    <row r="144" spans="1:49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</row>
    <row r="145" spans="1:49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</row>
    <row r="146" spans="1:49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</row>
    <row r="147" spans="1:49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</row>
    <row r="148" spans="1:49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</row>
    <row r="149" spans="1:49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</row>
    <row r="150" spans="1:49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</row>
    <row r="151" spans="1:49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</row>
    <row r="152" spans="1:49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</row>
    <row r="153" spans="1:49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</row>
    <row r="154" spans="1:49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</row>
    <row r="155" spans="1:49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</row>
    <row r="156" spans="1:49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</row>
    <row r="157" spans="1:49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</row>
    <row r="158" spans="1:49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</row>
    <row r="159" spans="1:49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</row>
    <row r="160" spans="1:49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</row>
    <row r="161" spans="1:49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</row>
    <row r="162" spans="1:49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</row>
    <row r="163" spans="1:49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</row>
    <row r="164" spans="1:49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</row>
    <row r="165" spans="1:49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</row>
    <row r="166" spans="1:49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</row>
    <row r="167" spans="1:49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</row>
    <row r="168" spans="1:49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</row>
    <row r="169" spans="1:4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</row>
    <row r="170" spans="1:49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</row>
    <row r="171" spans="1:49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</row>
    <row r="172" spans="1:49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</row>
    <row r="173" spans="1:49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</row>
    <row r="174" spans="1:49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</row>
    <row r="175" spans="1:49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</row>
    <row r="176" spans="1:49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</row>
    <row r="177" spans="1:49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</row>
    <row r="178" spans="1:49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</row>
    <row r="179" spans="1:4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</row>
    <row r="180" spans="1:49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</row>
    <row r="181" spans="1:49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</row>
    <row r="182" spans="1:49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</row>
    <row r="183" spans="1:49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</row>
    <row r="184" spans="1:49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</row>
    <row r="185" spans="1:49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</row>
    <row r="186" spans="1:49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</row>
    <row r="187" spans="1:49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</row>
    <row r="188" spans="1:49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</row>
    <row r="189" spans="1:4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</row>
    <row r="190" spans="1:49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</row>
    <row r="191" spans="1:49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</row>
    <row r="192" spans="1:49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</row>
    <row r="193" spans="1:49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</row>
    <row r="194" spans="1:49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</row>
  </sheetData>
  <mergeCells count="3">
    <mergeCell ref="C5:H5"/>
    <mergeCell ref="C4:H4"/>
    <mergeCell ref="O6:U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36"/>
  <sheetViews>
    <sheetView workbookViewId="0"/>
  </sheetViews>
  <sheetFormatPr defaultRowHeight="15"/>
  <cols>
    <col min="1" max="1" width="20.42578125" style="8" customWidth="1"/>
    <col min="2" max="2" width="10.7109375" style="8" customWidth="1"/>
    <col min="3" max="3" width="7.85546875" style="8" customWidth="1"/>
    <col min="4" max="4" width="6.28515625" style="8" bestFit="1" customWidth="1"/>
    <col min="5" max="5" width="8.42578125" style="8" customWidth="1"/>
    <col min="6" max="9" width="9.140625" style="8"/>
    <col min="10" max="10" width="7.42578125" style="8" customWidth="1"/>
    <col min="11" max="11" width="6.85546875" style="8" customWidth="1"/>
    <col min="12" max="12" width="13.28515625" style="8" customWidth="1"/>
    <col min="13" max="16384" width="9.140625" style="8"/>
  </cols>
  <sheetData>
    <row r="1" spans="1:24">
      <c r="A1" s="10" t="s">
        <v>141</v>
      </c>
      <c r="B1" s="10" t="s">
        <v>212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4">
      <c r="A2" s="13"/>
      <c r="B2" s="14" t="s">
        <v>211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4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4">
      <c r="A4" s="54" t="s">
        <v>69</v>
      </c>
      <c r="B4" s="17"/>
      <c r="C4" s="199" t="s">
        <v>140</v>
      </c>
      <c r="D4" s="199"/>
      <c r="E4" s="199"/>
      <c r="F4" s="199"/>
      <c r="G4" s="199"/>
      <c r="H4" s="199"/>
      <c r="I4" s="199"/>
      <c r="J4" s="199"/>
      <c r="K4" s="199"/>
      <c r="L4" s="17"/>
      <c r="M4" s="12"/>
      <c r="N4" s="12"/>
    </row>
    <row r="5" spans="1:24">
      <c r="A5" s="56" t="s">
        <v>61</v>
      </c>
      <c r="B5" s="12"/>
      <c r="C5" s="198" t="s">
        <v>153</v>
      </c>
      <c r="D5" s="198"/>
      <c r="E5" s="198"/>
      <c r="F5" s="198"/>
      <c r="G5" s="198"/>
      <c r="H5" s="198"/>
      <c r="I5" s="198"/>
      <c r="J5" s="198"/>
      <c r="K5" s="198"/>
      <c r="L5" s="12"/>
      <c r="M5" s="13" t="s">
        <v>54</v>
      </c>
    </row>
    <row r="6" spans="1:24">
      <c r="A6" s="56"/>
      <c r="B6" s="146" t="s">
        <v>28</v>
      </c>
      <c r="C6" s="146" t="s">
        <v>132</v>
      </c>
      <c r="D6" s="146" t="s">
        <v>133</v>
      </c>
      <c r="E6" s="146" t="s">
        <v>134</v>
      </c>
      <c r="F6" s="146" t="s">
        <v>135</v>
      </c>
      <c r="G6" s="146" t="s">
        <v>136</v>
      </c>
      <c r="H6" s="146" t="s">
        <v>137</v>
      </c>
      <c r="I6" s="146" t="s">
        <v>138</v>
      </c>
      <c r="J6" s="146" t="s">
        <v>139</v>
      </c>
      <c r="K6" s="146" t="s">
        <v>151</v>
      </c>
      <c r="L6" s="55" t="s">
        <v>53</v>
      </c>
      <c r="M6" s="12"/>
      <c r="N6" s="145"/>
      <c r="O6" s="198"/>
      <c r="P6" s="198"/>
      <c r="Q6" s="198"/>
      <c r="R6" s="198"/>
      <c r="S6" s="198"/>
      <c r="T6" s="198"/>
      <c r="U6" s="198"/>
      <c r="V6" s="198"/>
      <c r="W6" s="198"/>
      <c r="X6" s="145"/>
    </row>
    <row r="7" spans="1:24">
      <c r="A7" s="56"/>
      <c r="B7" s="145" t="s">
        <v>150</v>
      </c>
      <c r="C7" s="146"/>
      <c r="D7" s="146"/>
      <c r="E7" s="146"/>
      <c r="F7" s="146"/>
      <c r="G7" s="146"/>
      <c r="H7" s="146"/>
      <c r="I7" s="146"/>
      <c r="J7" s="146"/>
      <c r="K7" s="146"/>
      <c r="L7" s="145" t="s">
        <v>146</v>
      </c>
      <c r="M7" s="17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8" spans="1:24">
      <c r="A8" s="17" t="s">
        <v>152</v>
      </c>
      <c r="B8" s="33">
        <f>SUM(C8:L8)</f>
        <v>13</v>
      </c>
      <c r="C8" s="33">
        <v>0</v>
      </c>
      <c r="D8" s="33">
        <v>1</v>
      </c>
      <c r="E8" s="33">
        <v>1</v>
      </c>
      <c r="F8" s="50">
        <v>4</v>
      </c>
      <c r="G8" s="33">
        <v>6</v>
      </c>
      <c r="H8" s="33">
        <v>1</v>
      </c>
      <c r="I8" s="33">
        <v>0</v>
      </c>
      <c r="J8" s="33">
        <v>0</v>
      </c>
      <c r="K8" s="33">
        <v>0</v>
      </c>
      <c r="L8" s="17">
        <v>0</v>
      </c>
      <c r="M8" s="17"/>
      <c r="N8" s="12"/>
    </row>
    <row r="9" spans="1:24">
      <c r="A9" s="68" t="s">
        <v>40</v>
      </c>
      <c r="B9" s="60">
        <f>B8/B28*100</f>
        <v>3.5643781531037505E-2</v>
      </c>
      <c r="C9" s="60">
        <f>C8/B8*100</f>
        <v>0</v>
      </c>
      <c r="D9" s="60">
        <f>D8/B8*100</f>
        <v>7.6923076923076925</v>
      </c>
      <c r="E9" s="60">
        <f>E8/B8*100</f>
        <v>7.6923076923076925</v>
      </c>
      <c r="F9" s="60">
        <f>F8/B8*100</f>
        <v>30.76923076923077</v>
      </c>
      <c r="G9" s="60">
        <f>G8/B8*100</f>
        <v>46.153846153846153</v>
      </c>
      <c r="H9" s="60">
        <f>H8/B8*100</f>
        <v>7.6923076923076925</v>
      </c>
      <c r="I9" s="60">
        <f>I8/B8*100</f>
        <v>0</v>
      </c>
      <c r="J9" s="60">
        <f>J8/B8*100</f>
        <v>0</v>
      </c>
      <c r="K9" s="60">
        <f>K8/B8*100</f>
        <v>0</v>
      </c>
      <c r="L9" s="60">
        <f>L8/B8*100</f>
        <v>0</v>
      </c>
      <c r="M9" s="17"/>
      <c r="N9" s="12"/>
    </row>
    <row r="10" spans="1:24">
      <c r="A10" s="17" t="s">
        <v>62</v>
      </c>
      <c r="B10" s="33">
        <f>SUM(C10:L10)</f>
        <v>133</v>
      </c>
      <c r="C10" s="33">
        <v>0</v>
      </c>
      <c r="D10" s="33">
        <v>3</v>
      </c>
      <c r="E10" s="33">
        <v>10</v>
      </c>
      <c r="F10" s="33">
        <v>19</v>
      </c>
      <c r="G10" s="33">
        <v>57</v>
      </c>
      <c r="H10" s="33">
        <v>30</v>
      </c>
      <c r="I10" s="33">
        <v>13</v>
      </c>
      <c r="J10" s="33">
        <v>1</v>
      </c>
      <c r="K10" s="33">
        <v>0</v>
      </c>
      <c r="L10" s="17">
        <v>0</v>
      </c>
      <c r="M10" s="17"/>
      <c r="N10" s="12"/>
    </row>
    <row r="11" spans="1:24">
      <c r="A11" s="68" t="s">
        <v>40</v>
      </c>
      <c r="B11" s="60">
        <f>B10/B28*100</f>
        <v>0.36466330335599917</v>
      </c>
      <c r="C11" s="60">
        <f>C10/B10*100</f>
        <v>0</v>
      </c>
      <c r="D11" s="60">
        <f>D10/B10*100</f>
        <v>2.2556390977443606</v>
      </c>
      <c r="E11" s="60">
        <f>E10/B10*100</f>
        <v>7.518796992481203</v>
      </c>
      <c r="F11" s="60">
        <f>F10/B10*100</f>
        <v>14.285714285714285</v>
      </c>
      <c r="G11" s="60">
        <f>G10/B10*100</f>
        <v>42.857142857142854</v>
      </c>
      <c r="H11" s="60">
        <f>H10/B10*100</f>
        <v>22.556390977443609</v>
      </c>
      <c r="I11" s="60">
        <f>I10/B10*100</f>
        <v>9.7744360902255636</v>
      </c>
      <c r="J11" s="60">
        <f>J10/B10*1100</f>
        <v>8.2706766917293226</v>
      </c>
      <c r="K11" s="60">
        <f>K10/B10*100</f>
        <v>0</v>
      </c>
      <c r="L11" s="60">
        <f>L10/B10*100</f>
        <v>0</v>
      </c>
      <c r="M11" s="17"/>
      <c r="N11" s="12"/>
    </row>
    <row r="12" spans="1:24">
      <c r="A12" s="17" t="s">
        <v>63</v>
      </c>
      <c r="B12" s="33">
        <f>SUM(C12:L12)</f>
        <v>169</v>
      </c>
      <c r="C12" s="33">
        <v>0</v>
      </c>
      <c r="D12" s="33">
        <v>4</v>
      </c>
      <c r="E12" s="33">
        <v>18</v>
      </c>
      <c r="F12" s="33">
        <v>38</v>
      </c>
      <c r="G12" s="33">
        <v>63</v>
      </c>
      <c r="H12" s="33">
        <v>26</v>
      </c>
      <c r="I12" s="33">
        <v>19</v>
      </c>
      <c r="J12" s="33">
        <v>1</v>
      </c>
      <c r="K12" s="33">
        <v>0</v>
      </c>
      <c r="L12" s="17">
        <v>0</v>
      </c>
      <c r="M12" s="17"/>
      <c r="N12" s="12"/>
    </row>
    <row r="13" spans="1:24">
      <c r="A13" s="68" t="s">
        <v>40</v>
      </c>
      <c r="B13" s="60">
        <f>B12/B28*100</f>
        <v>0.46336915990348759</v>
      </c>
      <c r="C13" s="60">
        <f>C12/B12*100</f>
        <v>0</v>
      </c>
      <c r="D13" s="60">
        <f>D12/B12*100</f>
        <v>2.3668639053254439</v>
      </c>
      <c r="E13" s="60">
        <f>E12/B12*100</f>
        <v>10.650887573964498</v>
      </c>
      <c r="F13" s="60">
        <f>F12/B12*100</f>
        <v>22.485207100591715</v>
      </c>
      <c r="G13" s="60">
        <f>G12/B12*100</f>
        <v>37.278106508875744</v>
      </c>
      <c r="H13" s="60">
        <f>H12/B12*100</f>
        <v>15.384615384615385</v>
      </c>
      <c r="I13" s="60">
        <f>I12/B12*100</f>
        <v>11.242603550295858</v>
      </c>
      <c r="J13" s="60">
        <f>J12/B12*100</f>
        <v>0.59171597633136097</v>
      </c>
      <c r="K13" s="60">
        <f>K12/B12*100</f>
        <v>0</v>
      </c>
      <c r="L13" s="60">
        <f>L12/B12*100</f>
        <v>0</v>
      </c>
      <c r="M13" s="17"/>
      <c r="N13" s="12"/>
    </row>
    <row r="14" spans="1:24">
      <c r="A14" s="17" t="s">
        <v>64</v>
      </c>
      <c r="B14" s="33">
        <f>SUM(C14:L14)</f>
        <v>361</v>
      </c>
      <c r="C14" s="33">
        <v>0</v>
      </c>
      <c r="D14" s="33">
        <v>7</v>
      </c>
      <c r="E14" s="33">
        <v>44</v>
      </c>
      <c r="F14" s="33">
        <v>83</v>
      </c>
      <c r="G14" s="33">
        <v>121</v>
      </c>
      <c r="H14" s="33">
        <v>85</v>
      </c>
      <c r="I14" s="33">
        <v>19</v>
      </c>
      <c r="J14" s="33">
        <v>2</v>
      </c>
      <c r="K14" s="33">
        <v>0</v>
      </c>
      <c r="L14" s="17">
        <v>0</v>
      </c>
      <c r="M14" s="17"/>
      <c r="N14" s="12"/>
    </row>
    <row r="15" spans="1:24">
      <c r="A15" s="68" t="s">
        <v>40</v>
      </c>
      <c r="B15" s="60">
        <f>B14/B28*100</f>
        <v>0.9898003948234263</v>
      </c>
      <c r="C15" s="60">
        <v>0</v>
      </c>
      <c r="D15" s="60">
        <f>D14/B14*100</f>
        <v>1.9390581717451523</v>
      </c>
      <c r="E15" s="60">
        <f>E14/B14*100</f>
        <v>12.18836565096953</v>
      </c>
      <c r="F15" s="60">
        <f>F14/B14*100</f>
        <v>22.991689750692519</v>
      </c>
      <c r="G15" s="60">
        <f>G14/B14*100</f>
        <v>33.518005540166207</v>
      </c>
      <c r="H15" s="60">
        <f>H14/B14*100</f>
        <v>23.545706371191137</v>
      </c>
      <c r="I15" s="60">
        <f>I14/B14*100</f>
        <v>5.2631578947368416</v>
      </c>
      <c r="J15" s="60">
        <f>J14/B14*100</f>
        <v>0.554016620498615</v>
      </c>
      <c r="K15" s="60">
        <f>K14/B14*100</f>
        <v>0</v>
      </c>
      <c r="L15" s="60">
        <f>L14/B14*100</f>
        <v>0</v>
      </c>
      <c r="M15" s="17"/>
      <c r="N15" s="12"/>
    </row>
    <row r="16" spans="1:24">
      <c r="A16" s="103" t="s">
        <v>65</v>
      </c>
      <c r="B16" s="33">
        <f>SUM(C16:L16)</f>
        <v>1241</v>
      </c>
      <c r="C16" s="33">
        <v>0</v>
      </c>
      <c r="D16" s="33">
        <v>36</v>
      </c>
      <c r="E16" s="33">
        <v>149</v>
      </c>
      <c r="F16" s="33">
        <v>292</v>
      </c>
      <c r="G16" s="33">
        <v>397</v>
      </c>
      <c r="H16" s="33">
        <v>302</v>
      </c>
      <c r="I16" s="33">
        <v>60</v>
      </c>
      <c r="J16" s="33">
        <v>4</v>
      </c>
      <c r="K16" s="33">
        <v>1</v>
      </c>
      <c r="L16" s="17">
        <v>0</v>
      </c>
      <c r="M16" s="17"/>
      <c r="N16" s="12"/>
    </row>
    <row r="17" spans="1:14">
      <c r="A17" s="68" t="s">
        <v>40</v>
      </c>
      <c r="B17" s="60">
        <f>B16/B28*100</f>
        <v>3.4026102215398111</v>
      </c>
      <c r="C17" s="60">
        <f>C16/B16*100</f>
        <v>0</v>
      </c>
      <c r="D17" s="60">
        <f>D16/B16*100</f>
        <v>2.9008863819500403</v>
      </c>
      <c r="E17" s="60">
        <f>E16/B16*100</f>
        <v>12.006446414182111</v>
      </c>
      <c r="F17" s="60">
        <f>F16/B16*100</f>
        <v>23.52941176470588</v>
      </c>
      <c r="G17" s="60">
        <f>G16/B16*100</f>
        <v>31.990330378726835</v>
      </c>
      <c r="H17" s="60">
        <f>H16/B16*100</f>
        <v>24.335213537469784</v>
      </c>
      <c r="I17" s="60">
        <f>I16/B16*100</f>
        <v>4.8348106365834003</v>
      </c>
      <c r="J17" s="60">
        <f>J16/B16*100</f>
        <v>0.32232070910556004</v>
      </c>
      <c r="K17" s="60">
        <f>K16/B16*100</f>
        <v>8.0580177276390011E-2</v>
      </c>
      <c r="L17" s="60">
        <f>L16/B16*100</f>
        <v>0</v>
      </c>
      <c r="M17" s="17"/>
      <c r="N17" s="12"/>
    </row>
    <row r="18" spans="1:14">
      <c r="A18" s="17" t="s">
        <v>119</v>
      </c>
      <c r="B18" s="33">
        <f>SUM(C18:L18)</f>
        <v>4992</v>
      </c>
      <c r="C18" s="33">
        <v>2</v>
      </c>
      <c r="D18" s="33">
        <v>204</v>
      </c>
      <c r="E18" s="33">
        <v>703</v>
      </c>
      <c r="F18" s="33">
        <v>1317</v>
      </c>
      <c r="G18" s="33">
        <v>1582</v>
      </c>
      <c r="H18" s="33">
        <v>957</v>
      </c>
      <c r="I18" s="33">
        <v>207</v>
      </c>
      <c r="J18" s="33">
        <v>20</v>
      </c>
      <c r="K18" s="33">
        <v>0</v>
      </c>
      <c r="L18" s="17">
        <v>0</v>
      </c>
      <c r="M18" s="17"/>
      <c r="N18" s="12"/>
    </row>
    <row r="19" spans="1:14">
      <c r="A19" s="68" t="s">
        <v>40</v>
      </c>
      <c r="B19" s="60">
        <f>B18/B28*100</f>
        <v>13.687212107918404</v>
      </c>
      <c r="C19" s="60">
        <f>C18/B18*100</f>
        <v>4.0064102564102561E-2</v>
      </c>
      <c r="D19" s="60">
        <f>D18/B18*100</f>
        <v>4.0865384615384617</v>
      </c>
      <c r="E19" s="60">
        <f>E18/B18*100</f>
        <v>14.082532051282051</v>
      </c>
      <c r="F19" s="60">
        <f>F18/B18*100</f>
        <v>26.382211538461537</v>
      </c>
      <c r="G19" s="60">
        <f>G18/B18*100</f>
        <v>31.690705128205128</v>
      </c>
      <c r="H19" s="60">
        <f>H18/B18*100</f>
        <v>19.170673076923077</v>
      </c>
      <c r="I19" s="60">
        <f>I18/B18*100</f>
        <v>4.146634615384615</v>
      </c>
      <c r="J19" s="60">
        <f>J18/B18*100</f>
        <v>0.40064102564102561</v>
      </c>
      <c r="K19" s="60">
        <f>K18/B18*100</f>
        <v>0</v>
      </c>
      <c r="L19" s="60">
        <f>L18/B18*100</f>
        <v>0</v>
      </c>
      <c r="M19" s="17"/>
    </row>
    <row r="20" spans="1:14">
      <c r="A20" s="17" t="s">
        <v>66</v>
      </c>
      <c r="B20" s="50">
        <f>SUM(C20:L20)</f>
        <v>13192</v>
      </c>
      <c r="C20" s="50">
        <v>1</v>
      </c>
      <c r="D20" s="50">
        <v>365</v>
      </c>
      <c r="E20" s="50">
        <v>1860</v>
      </c>
      <c r="F20" s="50">
        <v>3702</v>
      </c>
      <c r="G20" s="50">
        <v>4312</v>
      </c>
      <c r="H20" s="50">
        <v>2405</v>
      </c>
      <c r="I20" s="33">
        <v>521</v>
      </c>
      <c r="J20" s="33">
        <v>26</v>
      </c>
      <c r="K20" s="33">
        <v>0</v>
      </c>
      <c r="L20" s="17">
        <v>0</v>
      </c>
      <c r="M20" s="17"/>
      <c r="N20" s="12"/>
    </row>
    <row r="21" spans="1:14">
      <c r="A21" s="68" t="s">
        <v>40</v>
      </c>
      <c r="B21" s="60">
        <f>B20/B28*100</f>
        <v>36.170212765957451</v>
      </c>
      <c r="C21" s="60">
        <f>C20/B20*100</f>
        <v>7.580351728320194E-3</v>
      </c>
      <c r="D21" s="60">
        <f>D20/B20*100</f>
        <v>2.7668283808368708</v>
      </c>
      <c r="E21" s="60">
        <f>E20/B20*100</f>
        <v>14.099454214675561</v>
      </c>
      <c r="F21" s="60">
        <f>F20/B20*100</f>
        <v>28.062462098241358</v>
      </c>
      <c r="G21" s="60">
        <f>G20/B20*100</f>
        <v>32.686476652516674</v>
      </c>
      <c r="H21" s="60">
        <f>H20/B20*100</f>
        <v>18.230745906610064</v>
      </c>
      <c r="I21" s="60">
        <f>I20/B20*100</f>
        <v>3.9493632504548208</v>
      </c>
      <c r="J21" s="60">
        <f>J20/B20*100</f>
        <v>0.19708914493632504</v>
      </c>
      <c r="K21" s="60">
        <f>K20/B20*100</f>
        <v>0</v>
      </c>
      <c r="L21" s="51">
        <f>L20/B20*100</f>
        <v>0</v>
      </c>
      <c r="M21" s="17"/>
      <c r="N21" s="12"/>
    </row>
    <row r="22" spans="1:14">
      <c r="A22" s="17" t="s">
        <v>67</v>
      </c>
      <c r="B22" s="50">
        <f>SUM(C22:L22)</f>
        <v>11972</v>
      </c>
      <c r="C22" s="50">
        <v>0</v>
      </c>
      <c r="D22" s="50">
        <v>207</v>
      </c>
      <c r="E22" s="50">
        <v>1443</v>
      </c>
      <c r="F22" s="50">
        <v>3307</v>
      </c>
      <c r="G22" s="50">
        <v>4252</v>
      </c>
      <c r="H22" s="50">
        <v>2310</v>
      </c>
      <c r="I22" s="33">
        <v>428</v>
      </c>
      <c r="J22" s="33">
        <v>25</v>
      </c>
      <c r="K22" s="33">
        <v>0</v>
      </c>
      <c r="L22" s="17">
        <v>0</v>
      </c>
      <c r="M22" s="17"/>
      <c r="N22" s="12"/>
    </row>
    <row r="23" spans="1:14">
      <c r="A23" s="68" t="s">
        <v>40</v>
      </c>
      <c r="B23" s="60">
        <f>B22/B28*100</f>
        <v>32.825180960737008</v>
      </c>
      <c r="C23" s="60">
        <f>C22/B22*100</f>
        <v>0</v>
      </c>
      <c r="D23" s="60">
        <f>D22/B22*100</f>
        <v>1.7290344136318074</v>
      </c>
      <c r="E23" s="60">
        <f>E22/B22*100</f>
        <v>12.053123955897094</v>
      </c>
      <c r="F23" s="60">
        <f>F22/B22*100</f>
        <v>27.62278650183762</v>
      </c>
      <c r="G23" s="60">
        <f>G22/B22*100</f>
        <v>35.51620447711327</v>
      </c>
      <c r="H23" s="60">
        <f>H22/B22*100</f>
        <v>19.295021717340461</v>
      </c>
      <c r="I23" s="60">
        <f>I22/B22*100</f>
        <v>3.5750083528232541</v>
      </c>
      <c r="J23" s="60">
        <f>J22/B22*100</f>
        <v>0.2088205813564985</v>
      </c>
      <c r="K23" s="60">
        <f>K22/B22*100</f>
        <v>0</v>
      </c>
      <c r="L23" s="60">
        <f>L22/B22*100</f>
        <v>0</v>
      </c>
      <c r="M23" s="17"/>
      <c r="N23" s="12"/>
    </row>
    <row r="24" spans="1:14">
      <c r="A24" s="17" t="s">
        <v>68</v>
      </c>
      <c r="B24" s="50">
        <f>SUM(C24:L24)</f>
        <v>3847</v>
      </c>
      <c r="C24" s="50">
        <v>0</v>
      </c>
      <c r="D24" s="50">
        <v>35</v>
      </c>
      <c r="E24" s="50">
        <v>435</v>
      </c>
      <c r="F24" s="50">
        <v>1052</v>
      </c>
      <c r="G24" s="50">
        <v>1436</v>
      </c>
      <c r="H24" s="50">
        <v>745</v>
      </c>
      <c r="I24" s="33">
        <v>140</v>
      </c>
      <c r="J24" s="33">
        <v>4</v>
      </c>
      <c r="K24" s="33">
        <v>0</v>
      </c>
      <c r="L24" s="17">
        <v>0</v>
      </c>
      <c r="M24" s="17"/>
      <c r="N24" s="12"/>
    </row>
    <row r="25" spans="1:14">
      <c r="A25" s="68" t="s">
        <v>40</v>
      </c>
      <c r="B25" s="60">
        <f>B24/B28*100</f>
        <v>10.54781750383856</v>
      </c>
      <c r="C25" s="60">
        <f>C24/B24*100</f>
        <v>0</v>
      </c>
      <c r="D25" s="60">
        <f>D24/B24*100</f>
        <v>0.90979984403431247</v>
      </c>
      <c r="E25" s="60">
        <f>E24/B24*100</f>
        <v>11.307512347283598</v>
      </c>
      <c r="F25" s="60">
        <f>F24/B24*100</f>
        <v>27.345983883545621</v>
      </c>
      <c r="G25" s="60">
        <f>G24/B24*100</f>
        <v>37.327787886664929</v>
      </c>
      <c r="H25" s="60">
        <f>H24/B24*100</f>
        <v>19.365739537301792</v>
      </c>
      <c r="I25" s="60">
        <f>I24/B24*100</f>
        <v>3.6391993761372499</v>
      </c>
      <c r="J25" s="60">
        <f>J24/B24*100</f>
        <v>0.10397712503249285</v>
      </c>
      <c r="K25" s="60">
        <f>K24/B24*100</f>
        <v>0</v>
      </c>
      <c r="L25" s="51">
        <f>L24/B24*100</f>
        <v>0</v>
      </c>
      <c r="M25" s="17"/>
      <c r="N25" s="12"/>
    </row>
    <row r="26" spans="1:14">
      <c r="A26" s="12" t="s">
        <v>55</v>
      </c>
      <c r="B26" s="33">
        <f>SUM(C26:L26)</f>
        <v>552</v>
      </c>
      <c r="C26" s="33">
        <v>0</v>
      </c>
      <c r="D26" s="33">
        <v>7</v>
      </c>
      <c r="E26" s="33">
        <v>42</v>
      </c>
      <c r="F26" s="33">
        <v>137</v>
      </c>
      <c r="G26" s="33">
        <v>203</v>
      </c>
      <c r="H26" s="33">
        <v>136</v>
      </c>
      <c r="I26" s="33">
        <v>27</v>
      </c>
      <c r="J26" s="33">
        <v>0</v>
      </c>
      <c r="K26" s="33">
        <v>0</v>
      </c>
      <c r="L26" s="12">
        <v>0</v>
      </c>
      <c r="M26" s="12"/>
      <c r="N26" s="12"/>
    </row>
    <row r="27" spans="1:14">
      <c r="A27" s="68" t="s">
        <v>40</v>
      </c>
      <c r="B27" s="60">
        <f>B26/B28*100</f>
        <v>1.5134898003948234</v>
      </c>
      <c r="C27" s="16">
        <f>C26/B26*100</f>
        <v>0</v>
      </c>
      <c r="D27" s="48">
        <f>D26/B26*100</f>
        <v>1.2681159420289856</v>
      </c>
      <c r="E27" s="48">
        <f>E26/B26*100</f>
        <v>7.608695652173914</v>
      </c>
      <c r="F27" s="48">
        <f>F26/B26*100</f>
        <v>24.818840579710145</v>
      </c>
      <c r="G27" s="48">
        <f>G26/B26*100</f>
        <v>36.775362318840585</v>
      </c>
      <c r="H27" s="48">
        <f>H26/B26*100</f>
        <v>24.637681159420293</v>
      </c>
      <c r="I27" s="48">
        <f>I26/B26*100</f>
        <v>4.8913043478260869</v>
      </c>
      <c r="J27" s="48">
        <f>J26/B26*100</f>
        <v>0</v>
      </c>
      <c r="K27" s="48">
        <f>K26/B26*100</f>
        <v>0</v>
      </c>
      <c r="L27" s="48">
        <f>L26/B26*100</f>
        <v>0</v>
      </c>
      <c r="M27" s="12"/>
      <c r="N27" s="12"/>
    </row>
    <row r="28" spans="1:14">
      <c r="A28" s="37" t="s">
        <v>1</v>
      </c>
      <c r="B28" s="100">
        <f t="shared" ref="B28:K28" si="0">B8+B10+B12+B14+B16+B18+B20+B22+B24+B26</f>
        <v>36472</v>
      </c>
      <c r="C28" s="100">
        <f t="shared" si="0"/>
        <v>3</v>
      </c>
      <c r="D28" s="100">
        <f t="shared" si="0"/>
        <v>869</v>
      </c>
      <c r="E28" s="100">
        <f t="shared" si="0"/>
        <v>4705</v>
      </c>
      <c r="F28" s="100">
        <f t="shared" si="0"/>
        <v>9951</v>
      </c>
      <c r="G28" s="100">
        <f t="shared" si="0"/>
        <v>12429</v>
      </c>
      <c r="H28" s="100">
        <f t="shared" si="0"/>
        <v>6997</v>
      </c>
      <c r="I28" s="100">
        <f t="shared" si="0"/>
        <v>1434</v>
      </c>
      <c r="J28" s="100">
        <f t="shared" si="0"/>
        <v>83</v>
      </c>
      <c r="K28" s="100">
        <f t="shared" si="0"/>
        <v>1</v>
      </c>
      <c r="L28" s="75">
        <v>0</v>
      </c>
      <c r="M28" s="12"/>
      <c r="N28" s="12"/>
    </row>
    <row r="29" spans="1:14">
      <c r="A29" s="38" t="s">
        <v>40</v>
      </c>
      <c r="B29" s="64">
        <v>100</v>
      </c>
      <c r="C29" s="49">
        <f>C28/B28*100</f>
        <v>8.2254880456240406E-3</v>
      </c>
      <c r="D29" s="49">
        <f>D28/B28*100</f>
        <v>2.3826497038824304</v>
      </c>
      <c r="E29" s="49">
        <f>E28/B28*100</f>
        <v>12.900307084887036</v>
      </c>
      <c r="F29" s="49">
        <f>F28/B28*100</f>
        <v>27.283943847334939</v>
      </c>
      <c r="G29" s="49">
        <f>G28/B28*100</f>
        <v>34.078196973020397</v>
      </c>
      <c r="H29" s="49">
        <f>H28/B28*100</f>
        <v>19.184579951743803</v>
      </c>
      <c r="I29" s="49">
        <f>I28/B28*100</f>
        <v>3.9317832858082915</v>
      </c>
      <c r="J29" s="49">
        <f>J28/B28*100</f>
        <v>0.22757183592893179</v>
      </c>
      <c r="K29" s="49">
        <f>K28/B28*100</f>
        <v>2.7418293485413471E-3</v>
      </c>
      <c r="L29" s="49">
        <v>0</v>
      </c>
      <c r="M29" s="12"/>
      <c r="N29" s="12"/>
    </row>
    <row r="30" spans="1:14">
      <c r="A30" s="59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37"/>
      <c r="N30" s="12"/>
    </row>
    <row r="31" spans="1:14">
      <c r="A31" s="21" t="s">
        <v>3</v>
      </c>
      <c r="B31" s="21" t="s">
        <v>4</v>
      </c>
      <c r="C31" s="17"/>
      <c r="D31" s="20"/>
      <c r="E31" s="20"/>
      <c r="F31" s="20"/>
      <c r="G31" s="17"/>
      <c r="H31" s="17"/>
      <c r="I31" s="17"/>
      <c r="J31" s="17"/>
      <c r="K31" s="17"/>
      <c r="L31" s="17"/>
      <c r="M31" s="12"/>
      <c r="N31" s="12"/>
    </row>
    <row r="32" spans="1:14">
      <c r="A32" s="22" t="s">
        <v>5</v>
      </c>
      <c r="B32" s="22" t="s">
        <v>6</v>
      </c>
      <c r="C32" s="12"/>
      <c r="D32" s="12"/>
      <c r="E32" s="12"/>
      <c r="F32" s="12"/>
      <c r="G32" s="12"/>
      <c r="H32" s="12"/>
      <c r="I32" s="12"/>
      <c r="J32" s="12"/>
      <c r="K32" s="12"/>
      <c r="L32" s="33"/>
      <c r="M32" s="12"/>
      <c r="N32" s="12"/>
    </row>
    <row r="33" spans="1:14">
      <c r="A33" s="22"/>
      <c r="B33" s="22"/>
      <c r="C33" s="12"/>
      <c r="D33" s="12"/>
      <c r="E33" s="12"/>
      <c r="F33" s="12"/>
      <c r="G33" s="12"/>
      <c r="H33" s="12"/>
      <c r="I33" s="12"/>
      <c r="J33" s="12"/>
      <c r="K33" s="12"/>
      <c r="L33" s="33"/>
      <c r="M33" s="12"/>
      <c r="N33" s="12"/>
    </row>
    <row r="34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4">
      <c r="B36" s="193"/>
    </row>
  </sheetData>
  <mergeCells count="3">
    <mergeCell ref="C4:K4"/>
    <mergeCell ref="C5:K5"/>
    <mergeCell ref="O6:W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5"/>
  <sheetViews>
    <sheetView workbookViewId="0"/>
  </sheetViews>
  <sheetFormatPr defaultRowHeight="15"/>
  <cols>
    <col min="1" max="1" width="22.42578125" customWidth="1"/>
    <col min="2" max="2" width="14.5703125" customWidth="1"/>
    <col min="9" max="9" width="13.140625" customWidth="1"/>
  </cols>
  <sheetData>
    <row r="1" spans="1:14">
      <c r="A1" s="124" t="s">
        <v>245</v>
      </c>
      <c r="B1" s="9"/>
      <c r="C1" s="9"/>
      <c r="D1" s="9"/>
      <c r="E1" s="9"/>
      <c r="F1" s="9"/>
      <c r="G1" s="9"/>
      <c r="H1" s="9"/>
      <c r="I1" s="9"/>
      <c r="J1" s="9"/>
    </row>
    <row r="2" spans="1:14">
      <c r="A2" s="9"/>
      <c r="B2" s="22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</row>
    <row r="3" spans="1:14" ht="15.75" thickBot="1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</row>
    <row r="4" spans="1:14" ht="15.75" thickBot="1">
      <c r="A4" s="109"/>
      <c r="B4" s="109"/>
      <c r="C4" s="110" t="s">
        <v>192</v>
      </c>
      <c r="D4" s="110"/>
      <c r="E4" s="110"/>
      <c r="F4" s="110"/>
      <c r="G4" s="110"/>
      <c r="H4" s="109"/>
      <c r="I4" s="109"/>
      <c r="J4" s="7"/>
      <c r="K4" s="7"/>
      <c r="L4" s="7"/>
      <c r="M4" s="7"/>
      <c r="N4" s="7"/>
    </row>
    <row r="5" spans="1:14">
      <c r="A5" s="111" t="s">
        <v>163</v>
      </c>
      <c r="B5" s="112" t="s">
        <v>71</v>
      </c>
      <c r="C5" s="113">
        <v>0</v>
      </c>
      <c r="D5" s="114" t="s">
        <v>168</v>
      </c>
      <c r="E5" s="114" t="s">
        <v>169</v>
      </c>
      <c r="F5" s="114" t="s">
        <v>170</v>
      </c>
      <c r="G5" s="114" t="s">
        <v>171</v>
      </c>
      <c r="H5" s="115" t="s">
        <v>166</v>
      </c>
      <c r="I5" s="121" t="s">
        <v>120</v>
      </c>
      <c r="J5" s="7"/>
      <c r="K5" s="7"/>
      <c r="L5" s="7"/>
      <c r="M5" s="7"/>
      <c r="N5" s="7"/>
    </row>
    <row r="6" spans="1:14" ht="15.75" thickBot="1">
      <c r="A6" s="125" t="s">
        <v>164</v>
      </c>
      <c r="B6" s="126" t="s">
        <v>165</v>
      </c>
      <c r="C6" s="200"/>
      <c r="D6" s="200"/>
      <c r="E6" s="200"/>
      <c r="F6" s="200"/>
      <c r="G6" s="200"/>
      <c r="H6" s="127"/>
      <c r="I6" s="126" t="s">
        <v>167</v>
      </c>
      <c r="J6" s="7"/>
      <c r="K6" s="7"/>
      <c r="L6" s="7"/>
      <c r="M6" s="7"/>
      <c r="N6" s="7"/>
    </row>
    <row r="7" spans="1:14">
      <c r="A7" s="116" t="s">
        <v>127</v>
      </c>
      <c r="B7" s="117">
        <v>36753</v>
      </c>
      <c r="C7" s="118">
        <v>58</v>
      </c>
      <c r="D7" s="118">
        <v>374</v>
      </c>
      <c r="E7" s="118">
        <v>508</v>
      </c>
      <c r="F7" s="117">
        <v>2149</v>
      </c>
      <c r="G7" s="117">
        <v>6956</v>
      </c>
      <c r="H7" s="117">
        <v>26547</v>
      </c>
      <c r="I7" s="118">
        <v>161</v>
      </c>
      <c r="J7" s="7"/>
      <c r="K7" s="7"/>
      <c r="L7" s="7"/>
      <c r="M7" s="7"/>
      <c r="N7" s="7"/>
    </row>
    <row r="8" spans="1:14" s="8" customFormat="1">
      <c r="A8" s="116"/>
      <c r="B8" s="47" t="s">
        <v>242</v>
      </c>
      <c r="C8" s="122">
        <f>SUM(C7*100/36592)</f>
        <v>0.15850459116746829</v>
      </c>
      <c r="D8" s="122">
        <f t="shared" ref="D8:H8" si="0">SUM(D7*100/36592)</f>
        <v>1.0220813292522957</v>
      </c>
      <c r="E8" s="122">
        <f t="shared" si="0"/>
        <v>1.3882815916047224</v>
      </c>
      <c r="F8" s="122">
        <f t="shared" si="0"/>
        <v>5.8728683865325753</v>
      </c>
      <c r="G8" s="122">
        <f t="shared" si="0"/>
        <v>19.009619588981199</v>
      </c>
      <c r="H8" s="122">
        <f t="shared" si="0"/>
        <v>72.548644512461735</v>
      </c>
      <c r="I8" s="122"/>
      <c r="J8" s="7"/>
      <c r="K8" s="7"/>
      <c r="L8" s="7"/>
      <c r="M8" s="7"/>
      <c r="N8" s="7"/>
    </row>
    <row r="9" spans="1:14" s="8" customFormat="1">
      <c r="A9" s="116"/>
      <c r="B9" s="47"/>
      <c r="C9" s="170"/>
      <c r="D9" s="170"/>
      <c r="E9" s="170"/>
      <c r="F9" s="171"/>
      <c r="G9" s="171"/>
      <c r="H9" s="171"/>
      <c r="I9" s="170"/>
      <c r="J9" s="7"/>
      <c r="K9" s="7"/>
      <c r="L9" s="7"/>
      <c r="M9" s="7"/>
      <c r="N9" s="7"/>
    </row>
    <row r="10" spans="1:14">
      <c r="A10" s="119" t="s">
        <v>185</v>
      </c>
      <c r="B10" s="120">
        <f>C10+D10+E10+F10+G10+H10+I10</f>
        <v>35986</v>
      </c>
      <c r="C10" s="172">
        <v>43</v>
      </c>
      <c r="D10" s="172">
        <v>377</v>
      </c>
      <c r="E10" s="172">
        <v>478</v>
      </c>
      <c r="F10" s="173">
        <v>1595</v>
      </c>
      <c r="G10" s="173">
        <v>8163</v>
      </c>
      <c r="H10" s="173">
        <v>25248</v>
      </c>
      <c r="I10" s="172">
        <v>82</v>
      </c>
      <c r="J10" s="7"/>
      <c r="K10" s="7"/>
      <c r="L10" s="7"/>
      <c r="M10" s="7"/>
      <c r="N10" s="7"/>
    </row>
    <row r="11" spans="1:14">
      <c r="A11" s="7"/>
      <c r="B11" s="143" t="s">
        <v>256</v>
      </c>
      <c r="C11" s="144">
        <f t="shared" ref="C11:H11" si="1">SUM(C10*100/35904)</f>
        <v>0.1197638146167558</v>
      </c>
      <c r="D11" s="144">
        <f t="shared" si="1"/>
        <v>1.0500222816399287</v>
      </c>
      <c r="E11" s="144">
        <f t="shared" si="1"/>
        <v>1.3313279857397504</v>
      </c>
      <c r="F11" s="144">
        <f t="shared" si="1"/>
        <v>4.4424019607843137</v>
      </c>
      <c r="G11" s="144">
        <f t="shared" si="1"/>
        <v>22.735628342245988</v>
      </c>
      <c r="H11" s="144">
        <f t="shared" si="1"/>
        <v>70.320855614973269</v>
      </c>
      <c r="I11" s="144"/>
      <c r="J11" s="7"/>
      <c r="K11" s="7"/>
      <c r="L11" s="7"/>
      <c r="M11" s="7"/>
      <c r="N11" s="7"/>
    </row>
    <row r="12" spans="1:14">
      <c r="A12" s="7"/>
      <c r="B12" s="10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21" t="s">
        <v>3</v>
      </c>
      <c r="B14" s="21" t="s">
        <v>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22" t="s">
        <v>5</v>
      </c>
      <c r="B15" s="22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7"/>
      <c r="B16" s="10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37" t="s">
        <v>243</v>
      </c>
      <c r="B17" s="7"/>
      <c r="C17" s="123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>
      <c r="A18" s="37" t="s">
        <v>241</v>
      </c>
      <c r="B18" s="10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>
      <c r="A19" s="7"/>
      <c r="B19" s="7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>
      <c r="A20" s="7"/>
      <c r="B20" s="10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>
      <c r="A21" s="7"/>
      <c r="B21" s="77"/>
      <c r="C21" s="7"/>
      <c r="D21" s="7"/>
      <c r="E21" s="7"/>
      <c r="F21" s="7"/>
      <c r="G21" s="77"/>
      <c r="H21" s="77"/>
      <c r="I21" s="7"/>
      <c r="J21" s="7"/>
      <c r="K21" s="7"/>
      <c r="L21" s="7"/>
      <c r="M21" s="7"/>
      <c r="N21" s="7"/>
    </row>
    <row r="22" spans="1:14">
      <c r="A22" s="7"/>
      <c r="B22" s="10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>
      <c r="A23" s="7"/>
      <c r="B23" s="7"/>
      <c r="C23" s="7"/>
      <c r="D23" s="7"/>
      <c r="E23" s="7"/>
      <c r="F23" s="77"/>
      <c r="G23" s="77"/>
      <c r="H23" s="77"/>
      <c r="I23" s="77"/>
      <c r="J23" s="7"/>
      <c r="K23" s="7"/>
      <c r="L23" s="7"/>
      <c r="M23" s="7"/>
      <c r="N23" s="7"/>
    </row>
    <row r="24" spans="1:14">
      <c r="A24" s="7"/>
      <c r="B24" s="10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>
      <c r="A25" s="7"/>
      <c r="B25" s="77"/>
      <c r="C25" s="7"/>
      <c r="D25" s="7"/>
      <c r="E25" s="7"/>
      <c r="F25" s="77"/>
      <c r="G25" s="77"/>
      <c r="H25" s="77"/>
      <c r="I25" s="77"/>
      <c r="J25" s="7"/>
      <c r="K25" s="7"/>
      <c r="L25" s="7"/>
      <c r="M25" s="7"/>
      <c r="N25" s="7"/>
    </row>
    <row r="26" spans="1:14">
      <c r="A26" s="7"/>
      <c r="B26" s="10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7"/>
      <c r="B27" s="77"/>
      <c r="C27" s="7"/>
      <c r="D27" s="7"/>
      <c r="E27" s="7"/>
      <c r="F27" s="7"/>
      <c r="G27" s="77"/>
      <c r="H27" s="77"/>
      <c r="I27" s="7"/>
      <c r="J27" s="7"/>
      <c r="K27" s="7"/>
      <c r="L27" s="7"/>
      <c r="M27" s="7"/>
      <c r="N27" s="7"/>
    </row>
    <row r="28" spans="1:14">
      <c r="A28" s="7"/>
      <c r="B28" s="10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10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7"/>
      <c r="C31" s="7"/>
      <c r="D31" s="7"/>
      <c r="E31" s="7"/>
      <c r="F31" s="77"/>
      <c r="G31" s="77"/>
      <c r="H31" s="77"/>
      <c r="I31" s="77"/>
      <c r="J31" s="77"/>
      <c r="K31" s="7"/>
      <c r="L31" s="7"/>
      <c r="M31" s="7"/>
      <c r="N31" s="7"/>
    </row>
    <row r="32" spans="1:1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>
      <c r="A33" s="7"/>
      <c r="B33" s="10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</sheetData>
  <mergeCells count="1">
    <mergeCell ref="C6:G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4"/>
  <sheetViews>
    <sheetView workbookViewId="0"/>
  </sheetViews>
  <sheetFormatPr defaultRowHeight="15"/>
  <cols>
    <col min="1" max="1" width="26.85546875" customWidth="1"/>
    <col min="2" max="2" width="21.42578125" customWidth="1"/>
    <col min="3" max="3" width="16.42578125" customWidth="1"/>
    <col min="8" max="8" width="13.140625" customWidth="1"/>
    <col min="10" max="10" width="9.5703125" bestFit="1" customWidth="1"/>
  </cols>
  <sheetData>
    <row r="1" spans="1:11">
      <c r="A1" s="124" t="s">
        <v>246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>
      <c r="A2" s="130" t="s">
        <v>244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thickBot="1">
      <c r="A3" s="130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>
      <c r="A4" s="201" t="s">
        <v>195</v>
      </c>
      <c r="B4" s="201"/>
      <c r="C4" s="201"/>
      <c r="D4" s="201"/>
      <c r="E4" s="201"/>
      <c r="F4" s="201"/>
      <c r="G4" s="201"/>
      <c r="H4" s="201"/>
      <c r="I4" s="12"/>
      <c r="J4" s="12"/>
      <c r="K4" s="12"/>
    </row>
    <row r="5" spans="1:11" ht="15.75" thickBot="1">
      <c r="A5" s="202" t="s">
        <v>194</v>
      </c>
      <c r="B5" s="202"/>
      <c r="C5" s="202"/>
      <c r="D5" s="202"/>
      <c r="E5" s="202"/>
      <c r="F5" s="202"/>
      <c r="G5" s="202"/>
      <c r="H5" s="202"/>
      <c r="I5" s="12"/>
      <c r="J5" s="12"/>
      <c r="K5" s="12"/>
    </row>
    <row r="6" spans="1:11">
      <c r="A6" s="111" t="s">
        <v>163</v>
      </c>
      <c r="B6" s="112" t="s">
        <v>71</v>
      </c>
      <c r="C6" s="131" t="s">
        <v>177</v>
      </c>
      <c r="D6" s="114" t="s">
        <v>175</v>
      </c>
      <c r="E6" s="114" t="s">
        <v>176</v>
      </c>
      <c r="F6" s="114" t="s">
        <v>173</v>
      </c>
      <c r="G6" s="114" t="s">
        <v>174</v>
      </c>
      <c r="H6" s="112" t="s">
        <v>120</v>
      </c>
      <c r="I6" s="12"/>
      <c r="J6" s="12"/>
      <c r="K6" s="12"/>
    </row>
    <row r="7" spans="1:11" ht="15.75" thickBot="1">
      <c r="A7" s="125" t="s">
        <v>172</v>
      </c>
      <c r="B7" s="126" t="s">
        <v>150</v>
      </c>
      <c r="C7" s="128" t="s">
        <v>178</v>
      </c>
      <c r="D7" s="129"/>
      <c r="E7" s="129"/>
      <c r="F7" s="129"/>
      <c r="G7" s="129"/>
      <c r="H7" s="126" t="s">
        <v>146</v>
      </c>
      <c r="I7" s="12"/>
      <c r="J7" s="12"/>
      <c r="K7" s="12"/>
    </row>
    <row r="8" spans="1:11">
      <c r="A8" s="116" t="s">
        <v>127</v>
      </c>
      <c r="B8" s="117">
        <v>36753</v>
      </c>
      <c r="C8" s="116">
        <v>58</v>
      </c>
      <c r="D8" s="133">
        <v>21208</v>
      </c>
      <c r="E8" s="133">
        <v>7977</v>
      </c>
      <c r="F8" s="133">
        <v>2285</v>
      </c>
      <c r="G8" s="116">
        <v>610</v>
      </c>
      <c r="H8" s="133">
        <v>4615</v>
      </c>
      <c r="I8" s="12"/>
      <c r="J8" s="12"/>
      <c r="K8" s="12"/>
    </row>
    <row r="9" spans="1:11">
      <c r="A9" s="132"/>
      <c r="B9" s="134" t="s">
        <v>197</v>
      </c>
      <c r="C9" s="135">
        <f>SUM(C8)*100/32138</f>
        <v>0.18047171572593193</v>
      </c>
      <c r="D9" s="135">
        <f t="shared" ref="D9:G9" si="0">SUM(D8)*100/32138</f>
        <v>65.990416329578693</v>
      </c>
      <c r="E9" s="135">
        <f t="shared" si="0"/>
        <v>24.821084074926876</v>
      </c>
      <c r="F9" s="135">
        <f t="shared" si="0"/>
        <v>7.1099632833405941</v>
      </c>
      <c r="G9" s="135">
        <f t="shared" si="0"/>
        <v>1.8980645964279046</v>
      </c>
      <c r="H9" s="136"/>
      <c r="I9" s="12"/>
      <c r="J9" s="12"/>
      <c r="K9" s="12"/>
    </row>
    <row r="10" spans="1:11">
      <c r="A10" s="37"/>
      <c r="B10" s="37"/>
      <c r="C10" s="37"/>
      <c r="D10" s="37"/>
      <c r="E10" s="37"/>
      <c r="F10" s="37"/>
      <c r="G10" s="37"/>
      <c r="H10" s="37"/>
      <c r="I10" s="12"/>
      <c r="J10" s="12"/>
      <c r="K10" s="12"/>
    </row>
    <row r="11" spans="1:11">
      <c r="A11" s="13" t="s">
        <v>185</v>
      </c>
      <c r="B11" s="148">
        <f>SUM(C11:H11)</f>
        <v>35986</v>
      </c>
      <c r="C11" s="29">
        <v>43</v>
      </c>
      <c r="D11" s="75">
        <v>23110</v>
      </c>
      <c r="E11" s="75">
        <v>9258</v>
      </c>
      <c r="F11" s="75">
        <v>1982</v>
      </c>
      <c r="G11" s="29">
        <v>589</v>
      </c>
      <c r="H11" s="75">
        <v>1004</v>
      </c>
      <c r="I11" s="12"/>
      <c r="J11" s="12"/>
      <c r="K11" s="12"/>
    </row>
    <row r="12" spans="1:11">
      <c r="A12" s="13"/>
      <c r="B12" s="147" t="s">
        <v>257</v>
      </c>
      <c r="C12" s="149">
        <f>SUM(C11)*100/34982</f>
        <v>0.12292035904179292</v>
      </c>
      <c r="D12" s="149">
        <f>SUM(D11)*100/34982</f>
        <v>66.062546452461262</v>
      </c>
      <c r="E12" s="149">
        <f>SUM(E11)*100/34982</f>
        <v>26.465039162998114</v>
      </c>
      <c r="F12" s="149">
        <f>SUM(F11)*100/34982</f>
        <v>5.6657709679263624</v>
      </c>
      <c r="G12" s="149">
        <f>SUM(G11)*100/34982</f>
        <v>1.6837230575724658</v>
      </c>
      <c r="H12" s="149"/>
      <c r="I12" s="12"/>
      <c r="J12" s="12"/>
      <c r="K12" s="12"/>
    </row>
    <row r="13" spans="1:11">
      <c r="A13" s="37"/>
      <c r="B13" s="37"/>
      <c r="C13" s="37"/>
      <c r="D13" s="37"/>
      <c r="E13" s="37"/>
      <c r="F13" s="37"/>
      <c r="G13" s="37"/>
      <c r="H13" s="37"/>
      <c r="I13" s="12"/>
      <c r="J13" s="12"/>
      <c r="K13" s="12"/>
    </row>
    <row r="14" spans="1:11">
      <c r="A14" s="21" t="s">
        <v>3</v>
      </c>
      <c r="B14" s="21" t="s">
        <v>4</v>
      </c>
      <c r="C14" s="12"/>
      <c r="D14" s="12"/>
      <c r="E14" s="12"/>
      <c r="F14" s="33"/>
      <c r="G14" s="12"/>
      <c r="H14" s="12"/>
      <c r="I14" s="12"/>
      <c r="J14" s="43"/>
      <c r="K14" s="12"/>
    </row>
    <row r="15" spans="1:11">
      <c r="A15" s="22" t="s">
        <v>5</v>
      </c>
      <c r="B15" s="22" t="s">
        <v>6</v>
      </c>
      <c r="C15" s="12"/>
      <c r="D15" s="12"/>
      <c r="E15" s="12"/>
      <c r="F15" s="12"/>
      <c r="G15" s="12"/>
      <c r="H15" s="12"/>
      <c r="I15" s="12"/>
      <c r="J15" s="12"/>
      <c r="K15" s="12"/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43"/>
      <c r="K16" s="12"/>
    </row>
    <row r="17" spans="1:11" s="8" customFormat="1">
      <c r="A17" s="37" t="s">
        <v>196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s="8" customFormat="1">
      <c r="A18" s="37" t="s">
        <v>238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12"/>
    </row>
    <row r="2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12"/>
    </row>
    <row r="22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12"/>
    </row>
    <row r="23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12"/>
    </row>
    <row r="24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12"/>
    </row>
    <row r="25" spans="1:11">
      <c r="A25" s="8"/>
      <c r="B25" s="8"/>
      <c r="C25" s="8"/>
      <c r="D25" s="8"/>
      <c r="E25" s="8"/>
      <c r="F25" s="8"/>
      <c r="G25" s="8"/>
      <c r="H25" s="8"/>
      <c r="I25" s="8"/>
      <c r="J25" s="8"/>
      <c r="K25" s="12"/>
    </row>
    <row r="26" spans="1:11">
      <c r="A26" s="8"/>
      <c r="B26" s="8"/>
      <c r="C26" s="8"/>
      <c r="D26" s="8"/>
      <c r="E26" s="8"/>
      <c r="F26" s="8"/>
      <c r="G26" s="8"/>
      <c r="H26" s="8"/>
      <c r="I26" s="8"/>
      <c r="J26" s="8"/>
      <c r="K26" s="12"/>
    </row>
    <row r="27" spans="1:11">
      <c r="A27" s="8"/>
      <c r="B27" s="8"/>
      <c r="C27" s="8"/>
      <c r="D27" s="8"/>
      <c r="E27" s="8"/>
      <c r="F27" s="8"/>
      <c r="G27" s="8"/>
      <c r="H27" s="8"/>
      <c r="I27" s="8"/>
      <c r="J27" s="8"/>
      <c r="K27" s="12"/>
    </row>
    <row r="28" spans="1:11">
      <c r="A28" s="8"/>
      <c r="B28" s="8"/>
      <c r="C28" s="8"/>
      <c r="D28" s="8"/>
      <c r="E28" s="8"/>
      <c r="F28" s="8"/>
      <c r="G28" s="8"/>
      <c r="H28" s="8"/>
      <c r="I28" s="8"/>
      <c r="J28" s="8"/>
      <c r="K28" s="12"/>
    </row>
    <row r="29" spans="1:11">
      <c r="A29" s="8"/>
      <c r="B29" s="8"/>
      <c r="C29" s="8"/>
      <c r="D29" s="8"/>
      <c r="E29" s="8"/>
      <c r="F29" s="8"/>
      <c r="G29" s="8"/>
      <c r="H29" s="8"/>
      <c r="I29" s="8"/>
      <c r="J29" s="8"/>
      <c r="K29" s="12"/>
    </row>
    <row r="30" spans="1:11">
      <c r="A30" s="8"/>
      <c r="B30" s="8"/>
      <c r="C30" s="8"/>
      <c r="D30" s="8"/>
      <c r="E30" s="8"/>
      <c r="F30" s="8"/>
      <c r="G30" s="8"/>
      <c r="H30" s="8"/>
      <c r="I30" s="8"/>
      <c r="J30" s="8"/>
      <c r="K30" s="12"/>
    </row>
    <row r="31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12"/>
    </row>
    <row r="32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12"/>
    </row>
    <row r="33" spans="1:1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</sheetData>
  <mergeCells count="2">
    <mergeCell ref="A4:H4"/>
    <mergeCell ref="A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</cp:lastModifiedBy>
  <cp:lastPrinted>2020-05-22T13:06:38Z</cp:lastPrinted>
  <dcterms:created xsi:type="dcterms:W3CDTF">2016-10-03T09:36:34Z</dcterms:created>
  <dcterms:modified xsi:type="dcterms:W3CDTF">2020-08-26T10:52:03Z</dcterms:modified>
</cp:coreProperties>
</file>