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8800" windowHeight="11532" activeTab="1"/>
  </bookViews>
  <sheets>
    <sheet name="tab1" sheetId="1" r:id="rId1"/>
    <sheet name=" Stac_BSO_2024- UKUPNO" sheetId="2" r:id="rId2"/>
  </sheets>
  <definedNames>
    <definedName name="_xlnm._FilterDatabase" localSheetId="0" hidden="1">'tab1'!$B$1:$B$64</definedName>
    <definedName name="DOBNE">#REF!</definedName>
    <definedName name="županij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2" l="1"/>
  <c r="J49" i="2"/>
  <c r="I49" i="2"/>
  <c r="H49" i="2"/>
  <c r="G49" i="2"/>
  <c r="F49" i="2"/>
  <c r="E49" i="2"/>
  <c r="D49" i="2"/>
  <c r="K47" i="2"/>
  <c r="J47" i="2"/>
  <c r="I47" i="2"/>
  <c r="H47" i="2"/>
  <c r="G47" i="2"/>
  <c r="F47" i="2"/>
  <c r="E47" i="2"/>
  <c r="D47" i="2"/>
  <c r="K45" i="2"/>
  <c r="J45" i="2"/>
  <c r="I45" i="2"/>
  <c r="H45" i="2"/>
  <c r="G45" i="2"/>
  <c r="F45" i="2"/>
  <c r="E45" i="2"/>
  <c r="D45" i="2"/>
  <c r="K43" i="2"/>
  <c r="J43" i="2"/>
  <c r="I43" i="2"/>
  <c r="H43" i="2"/>
  <c r="G43" i="2"/>
  <c r="F43" i="2"/>
  <c r="E43" i="2"/>
  <c r="D43" i="2"/>
  <c r="K41" i="2"/>
  <c r="J41" i="2"/>
  <c r="I41" i="2"/>
  <c r="H41" i="2"/>
  <c r="G41" i="2"/>
  <c r="F41" i="2"/>
  <c r="E41" i="2"/>
  <c r="D41" i="2"/>
  <c r="K39" i="2"/>
  <c r="J39" i="2"/>
  <c r="I39" i="2"/>
  <c r="H39" i="2"/>
  <c r="G39" i="2"/>
  <c r="F39" i="2"/>
  <c r="E39" i="2"/>
  <c r="D39" i="2"/>
  <c r="K37" i="2"/>
  <c r="J37" i="2"/>
  <c r="I37" i="2"/>
  <c r="H37" i="2"/>
  <c r="G37" i="2"/>
  <c r="F37" i="2"/>
  <c r="E37" i="2"/>
  <c r="D37" i="2"/>
  <c r="K35" i="2"/>
  <c r="J35" i="2"/>
  <c r="I35" i="2"/>
  <c r="H35" i="2"/>
  <c r="G35" i="2"/>
  <c r="F35" i="2"/>
  <c r="E35" i="2"/>
  <c r="D35" i="2"/>
  <c r="K33" i="2"/>
  <c r="J33" i="2"/>
  <c r="I33" i="2"/>
  <c r="H33" i="2"/>
  <c r="G33" i="2"/>
  <c r="F33" i="2"/>
  <c r="E33" i="2"/>
  <c r="D33" i="2"/>
  <c r="K31" i="2"/>
  <c r="J31" i="2"/>
  <c r="I31" i="2"/>
  <c r="H31" i="2"/>
  <c r="G31" i="2"/>
  <c r="F31" i="2"/>
  <c r="E31" i="2"/>
  <c r="D31" i="2"/>
  <c r="K29" i="2"/>
  <c r="J29" i="2"/>
  <c r="I29" i="2"/>
  <c r="H29" i="2"/>
  <c r="G29" i="2"/>
  <c r="F29" i="2"/>
  <c r="E29" i="2"/>
  <c r="D29" i="2"/>
  <c r="K27" i="2"/>
  <c r="J27" i="2"/>
  <c r="I27" i="2"/>
  <c r="H27" i="2"/>
  <c r="G27" i="2"/>
  <c r="F27" i="2"/>
  <c r="E27" i="2"/>
  <c r="D27" i="2"/>
  <c r="K25" i="2"/>
  <c r="J25" i="2"/>
  <c r="I25" i="2"/>
  <c r="H25" i="2"/>
  <c r="G25" i="2"/>
  <c r="F25" i="2"/>
  <c r="E25" i="2"/>
  <c r="D25" i="2"/>
  <c r="K23" i="2"/>
  <c r="J23" i="2"/>
  <c r="I23" i="2"/>
  <c r="H23" i="2"/>
  <c r="G23" i="2"/>
  <c r="F23" i="2"/>
  <c r="E23" i="2"/>
  <c r="D23" i="2"/>
  <c r="K21" i="2"/>
  <c r="J21" i="2"/>
  <c r="I21" i="2"/>
  <c r="H21" i="2"/>
  <c r="G21" i="2"/>
  <c r="F21" i="2"/>
  <c r="E21" i="2"/>
  <c r="D21" i="2"/>
  <c r="K19" i="2"/>
  <c r="J19" i="2"/>
  <c r="I19" i="2"/>
  <c r="H19" i="2"/>
  <c r="G19" i="2"/>
  <c r="F19" i="2"/>
  <c r="E19" i="2"/>
  <c r="D19" i="2"/>
  <c r="K17" i="2"/>
  <c r="J17" i="2"/>
  <c r="I17" i="2"/>
  <c r="H17" i="2"/>
  <c r="G17" i="2"/>
  <c r="F17" i="2"/>
  <c r="E17" i="2"/>
  <c r="D17" i="2"/>
  <c r="K15" i="2"/>
  <c r="J15" i="2"/>
  <c r="I15" i="2"/>
  <c r="H15" i="2"/>
  <c r="G15" i="2"/>
  <c r="F15" i="2"/>
  <c r="E15" i="2"/>
  <c r="D15" i="2"/>
  <c r="K13" i="2"/>
  <c r="J13" i="2"/>
  <c r="I13" i="2"/>
  <c r="H13" i="2"/>
  <c r="G13" i="2"/>
  <c r="F13" i="2"/>
  <c r="E13" i="2"/>
  <c r="D13" i="2"/>
  <c r="K11" i="2"/>
  <c r="J11" i="2"/>
  <c r="I11" i="2"/>
  <c r="H11" i="2"/>
  <c r="G11" i="2"/>
  <c r="F11" i="2"/>
  <c r="E11" i="2"/>
  <c r="D11" i="2"/>
  <c r="K9" i="2"/>
  <c r="J9" i="2"/>
  <c r="I9" i="2"/>
  <c r="H9" i="2"/>
  <c r="G9" i="2"/>
  <c r="F9" i="2"/>
  <c r="E9" i="2"/>
  <c r="D9" i="2"/>
  <c r="K7" i="2"/>
  <c r="J7" i="2"/>
  <c r="I7" i="2"/>
  <c r="H7" i="2"/>
  <c r="G7" i="2"/>
  <c r="F7" i="2"/>
  <c r="E7" i="2"/>
  <c r="D7" i="2"/>
  <c r="D60" i="1" l="1"/>
  <c r="E104" i="1" l="1"/>
  <c r="D104" i="1"/>
  <c r="C104" i="1"/>
  <c r="B104" i="1"/>
  <c r="H100" i="1"/>
  <c r="F100" i="1"/>
  <c r="E100" i="1"/>
  <c r="D100" i="1"/>
  <c r="C100" i="1"/>
  <c r="B100" i="1"/>
  <c r="H96" i="1"/>
  <c r="F96" i="1"/>
  <c r="E96" i="1"/>
  <c r="D96" i="1"/>
  <c r="C96" i="1"/>
  <c r="B96" i="1"/>
  <c r="H92" i="1"/>
  <c r="G92" i="1"/>
  <c r="F92" i="1"/>
  <c r="D92" i="1"/>
  <c r="C92" i="1"/>
  <c r="B92" i="1"/>
  <c r="E88" i="1"/>
  <c r="C88" i="1"/>
  <c r="B88" i="1"/>
  <c r="E84" i="1"/>
  <c r="D84" i="1"/>
  <c r="C84" i="1"/>
  <c r="B84" i="1"/>
  <c r="H80" i="1"/>
  <c r="G80" i="1"/>
  <c r="E80" i="1"/>
  <c r="D80" i="1"/>
  <c r="C80" i="1"/>
  <c r="B80" i="1"/>
  <c r="H76" i="1"/>
  <c r="E76" i="1"/>
  <c r="D76" i="1"/>
  <c r="C76" i="1"/>
  <c r="B76" i="1"/>
  <c r="H72" i="1"/>
  <c r="E72" i="1"/>
  <c r="D72" i="1"/>
  <c r="C72" i="1"/>
  <c r="B72" i="1"/>
  <c r="H68" i="1"/>
  <c r="E68" i="1"/>
  <c r="D68" i="1"/>
  <c r="C68" i="1"/>
  <c r="B68" i="1"/>
  <c r="E64" i="1"/>
  <c r="D64" i="1"/>
  <c r="C64" i="1"/>
  <c r="B64" i="1"/>
  <c r="F60" i="1"/>
  <c r="E60" i="1"/>
  <c r="C60" i="1"/>
  <c r="B60" i="1"/>
  <c r="H56" i="1"/>
  <c r="G56" i="1"/>
  <c r="F56" i="1"/>
  <c r="D56" i="1"/>
  <c r="C56" i="1"/>
  <c r="B56" i="1"/>
  <c r="H52" i="1"/>
  <c r="E52" i="1"/>
  <c r="D52" i="1"/>
  <c r="C52" i="1"/>
  <c r="B52" i="1"/>
  <c r="E48" i="1"/>
  <c r="C48" i="1"/>
  <c r="B48" i="1"/>
  <c r="H44" i="1"/>
  <c r="E44" i="1"/>
  <c r="D44" i="1"/>
  <c r="C44" i="1"/>
  <c r="B44" i="1"/>
  <c r="H40" i="1"/>
  <c r="E40" i="1"/>
  <c r="D40" i="1"/>
  <c r="C40" i="1"/>
  <c r="B40" i="1"/>
  <c r="H36" i="1"/>
  <c r="E36" i="1"/>
  <c r="D36" i="1"/>
  <c r="C36" i="1"/>
  <c r="B36" i="1"/>
  <c r="H32" i="1"/>
  <c r="G32" i="1"/>
  <c r="E32" i="1"/>
  <c r="D32" i="1"/>
  <c r="C32" i="1"/>
  <c r="B32" i="1"/>
  <c r="H28" i="1"/>
  <c r="D28" i="1"/>
  <c r="B28" i="1"/>
  <c r="H24" i="1"/>
  <c r="G24" i="1"/>
  <c r="D24" i="1"/>
  <c r="C24" i="1"/>
  <c r="B24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<sst xmlns="http://schemas.openxmlformats.org/spreadsheetml/2006/main" count="231" uniqueCount="140">
  <si>
    <t xml:space="preserve">Tablica 1 RAD STACIONARNIH USTANOVA U HRVATSKOJ </t>
  </si>
  <si>
    <t xml:space="preserve"> </t>
  </si>
  <si>
    <t>(STACIONARNI ODJELI)</t>
  </si>
  <si>
    <t>Županija</t>
  </si>
  <si>
    <t>Sveukupno</t>
  </si>
  <si>
    <t>Liječenje akutnih bolesnika</t>
  </si>
  <si>
    <t>Liječenje subakutnih</t>
  </si>
  <si>
    <t>Opće bolnice</t>
  </si>
  <si>
    <t>Stacionari i</t>
  </si>
  <si>
    <t>KBC,</t>
  </si>
  <si>
    <t xml:space="preserve">Specijalne </t>
  </si>
  <si>
    <t>i kroničnih bolesnika</t>
  </si>
  <si>
    <t>izvanbolnička</t>
  </si>
  <si>
    <t>kliničke bolnice</t>
  </si>
  <si>
    <t>bolnice</t>
  </si>
  <si>
    <t>rodilišta</t>
  </si>
  <si>
    <t>i klinike</t>
  </si>
  <si>
    <t>lječilišta</t>
  </si>
  <si>
    <t xml:space="preserve">ulaze djelatnosti: </t>
  </si>
  <si>
    <t>ulaze djelatnosti:</t>
  </si>
  <si>
    <t>hospicij</t>
  </si>
  <si>
    <t>od 3010000 do 3190200</t>
  </si>
  <si>
    <t>od 3910000 do 3960000</t>
  </si>
  <si>
    <t>rezultati popisa  2021.g.</t>
  </si>
  <si>
    <t>Akutne djelatnosti</t>
  </si>
  <si>
    <t>Kronične djelatnosti</t>
  </si>
  <si>
    <t>Stacionari domova zdravlja</t>
  </si>
  <si>
    <t>KBC, kliničke bol. i klinike</t>
  </si>
  <si>
    <t>Specijalne bol., lječilišta i hospicij</t>
  </si>
  <si>
    <t>HRVATSKA</t>
  </si>
  <si>
    <t>Zagrebačka županija</t>
  </si>
  <si>
    <t>Sisačko-moslavačka županija</t>
  </si>
  <si>
    <t>Karlovačka županija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</si>
  <si>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</si>
  <si>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</si>
  <si>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</si>
  <si>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</si>
  <si>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</si>
  <si>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</si>
  <si>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</si>
  <si>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</si>
  <si>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</si>
  <si>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</si>
  <si>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</si>
  <si>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</si>
  <si>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</si>
  <si>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</si>
  <si>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 xml:space="preserve">Dubrovačko-neretvanska županija </t>
  </si>
  <si>
    <t>Međimurska županija</t>
  </si>
  <si>
    <r>
      <t>2700000,2800000,</t>
    </r>
    <r>
      <rPr>
        <sz val="12"/>
        <color indexed="10"/>
        <rFont val="Arial"/>
        <family val="2"/>
        <charset val="238"/>
      </rPr>
      <t>3210000</t>
    </r>
  </si>
  <si>
    <t>Ugovoreni broj postelja</t>
  </si>
  <si>
    <t>Ukupni broj postelja na 1000 stanovnika</t>
  </si>
  <si>
    <t>Ukupni broj postelja</t>
  </si>
  <si>
    <t>Stanovništvo: Državni zavod za statistiku, Procjena stanovništva Republike Hrvatske prema dobnim skupinama i spolu, po županijama krajem godine, objavljeno 06.09.2024. (u 2023. godini ukupno 3.861.967)</t>
  </si>
  <si>
    <t>Izvor podataka:  Hrvatski zavod za javno zdravstvo, Godišnje izvješće o radu stacionarne zdravstvene ustanove i baza hospitalizacija (JZ-BSO)  2024.g. (stacionarne djelatnosti)</t>
  </si>
  <si>
    <t>Grad Zagreb*/**</t>
  </si>
  <si>
    <t>** SB Akromion - promjena lokaliteta ustanove iz Krapinsko zagorske županije u Grad Zagreb</t>
  </si>
  <si>
    <r>
      <rPr>
        <b/>
        <sz val="12"/>
        <rFont val="Arial"/>
        <family val="2"/>
        <charset val="238"/>
      </rPr>
      <t>Napomena:</t>
    </r>
    <r>
      <rPr>
        <sz val="12"/>
        <rFont val="Arial"/>
        <family val="2"/>
        <charset val="238"/>
      </rPr>
      <t xml:space="preserve"> * Tijekom 2023. i 2024. godine zabilježeno je privremeno smanjenje broja postelja zbog građevinskih radova radi sanacije oštećenja koja su nastala kao posljedica potresa u više zdravstvenih ustanova u Gradu Zagrebu. Ugovoreni sadržaj bolničke zdravstvene zaštite u 2023. godine nije se mijenjao u odnosu na 2022. godinu i iznosi 6.426 postelja.</t>
    </r>
  </si>
  <si>
    <t>Krapinsko-zagorska županija**</t>
  </si>
  <si>
    <t>Tablica 1 POSTELJNI KAPACITETI U  STACIONARNIM USTANOVAMA U HRVATSKOJ u 2024. godini (stanje 31.prosinca 2024. godine)</t>
  </si>
  <si>
    <t xml:space="preserve">UZROCI HOSPITALIZACIJA PO DOBNIM SKUPINAMA TE SKUPINAMA BOLESTI (MKB 10) U STACIONARNOM DIJELU BOLNICA HRVATSKE 2024. GODINE - UKUPNO </t>
  </si>
  <si>
    <r>
      <t xml:space="preserve">Dobna grupa </t>
    </r>
    <r>
      <rPr>
        <i/>
        <sz val="10"/>
        <rFont val="Arial Narrow"/>
        <family val="2"/>
        <charset val="238"/>
      </rPr>
      <t xml:space="preserve">– Age group </t>
    </r>
    <r>
      <rPr>
        <b/>
        <sz val="10"/>
        <rFont val="Arial Narrow"/>
        <family val="2"/>
        <charset val="238"/>
      </rPr>
      <t xml:space="preserve">(godina </t>
    </r>
    <r>
      <rPr>
        <i/>
        <sz val="10"/>
        <rFont val="Arial Narrow"/>
        <family val="2"/>
        <charset val="238"/>
      </rPr>
      <t>– years</t>
    </r>
    <r>
      <rPr>
        <b/>
        <sz val="10"/>
        <rFont val="Arial Narrow"/>
        <family val="2"/>
        <charset val="238"/>
      </rPr>
      <t>)</t>
    </r>
  </si>
  <si>
    <t>SKUPINA  BOLESTI-STANJA</t>
  </si>
  <si>
    <t>UKUPNO</t>
  </si>
  <si>
    <t>1-4</t>
  </si>
  <si>
    <t>5-9</t>
  </si>
  <si>
    <t>10-19</t>
  </si>
  <si>
    <t>20-44</t>
  </si>
  <si>
    <t>45-64</t>
  </si>
  <si>
    <t>65 i više</t>
  </si>
  <si>
    <t>DISEASE OR CONDITION GROUP</t>
  </si>
  <si>
    <t>TOTAL</t>
  </si>
  <si>
    <t>65+</t>
  </si>
  <si>
    <t>I</t>
  </si>
  <si>
    <t xml:space="preserve">Zarazne i parazitarne bolesti </t>
  </si>
  <si>
    <t>Infectious and parasitic diseases</t>
  </si>
  <si>
    <t>%</t>
  </si>
  <si>
    <t>II</t>
  </si>
  <si>
    <t>Novotvorine</t>
  </si>
  <si>
    <t>Neoplasms</t>
  </si>
  <si>
    <t>III</t>
  </si>
  <si>
    <t>Bolesti krvi i krvotvornog sustava te određene bolesti imunološkog sustava</t>
  </si>
  <si>
    <t xml:space="preserve"> Diseases of the blood and blood-forming organs and certain disorders involvingthe immune mechanism</t>
  </si>
  <si>
    <t>IV</t>
  </si>
  <si>
    <t>Endokrine bolesti, bolesti prehrane i metabolizma</t>
  </si>
  <si>
    <t>Endocrine, nutritional  and metabolic diseases</t>
  </si>
  <si>
    <t>V</t>
  </si>
  <si>
    <t>Mentalni poremećaji i poremećaji ponašanja</t>
  </si>
  <si>
    <t>Mental and behavioural disorders</t>
  </si>
  <si>
    <t>VI</t>
  </si>
  <si>
    <r>
      <t xml:space="preserve">Bolesti živčanog sustava </t>
    </r>
    <r>
      <rPr>
        <sz val="8"/>
        <rFont val="Arial Narrow"/>
        <family val="2"/>
        <charset val="238"/>
      </rPr>
      <t/>
    </r>
  </si>
  <si>
    <t>Disease of the nervous system</t>
  </si>
  <si>
    <t>VII</t>
  </si>
  <si>
    <t>Bolesti oka i adneksa</t>
  </si>
  <si>
    <r>
      <t xml:space="preserve"> </t>
    </r>
    <r>
      <rPr>
        <i/>
        <sz val="10"/>
        <rFont val="Arial Narrow"/>
        <family val="2"/>
        <charset val="238"/>
      </rPr>
      <t>Diseases of the eye and adnexa</t>
    </r>
  </si>
  <si>
    <t>VIII</t>
  </si>
  <si>
    <t>Bolesti uha i mastoidnog nastavka</t>
  </si>
  <si>
    <r>
      <t xml:space="preserve"> </t>
    </r>
    <r>
      <rPr>
        <i/>
        <sz val="10"/>
        <rFont val="Arial Narrow"/>
        <family val="2"/>
        <charset val="238"/>
      </rPr>
      <t>Diseases of the ear and mastoid process</t>
    </r>
  </si>
  <si>
    <t>IX</t>
  </si>
  <si>
    <t>Bolesti cirkulacijskog sustava</t>
  </si>
  <si>
    <t>Diseases of the circulatory system</t>
  </si>
  <si>
    <t>X</t>
  </si>
  <si>
    <t>Bolesti dišnog sustava</t>
  </si>
  <si>
    <t>Diseases of the respiratory system</t>
  </si>
  <si>
    <t>XI</t>
  </si>
  <si>
    <t>Bolesti probavnog sustava</t>
  </si>
  <si>
    <t>Diseases of the digestive system</t>
  </si>
  <si>
    <t>XII</t>
  </si>
  <si>
    <r>
      <t>Bolesti kože i potkožnog tkiva</t>
    </r>
    <r>
      <rPr>
        <sz val="10"/>
        <rFont val="Arial Narrow"/>
        <family val="2"/>
        <charset val="238"/>
      </rPr>
      <t xml:space="preserve"> </t>
    </r>
  </si>
  <si>
    <t>Diseases of the skin and subcutaneous tissue</t>
  </si>
  <si>
    <t>XIII</t>
  </si>
  <si>
    <t>Bolesti mišićno-koštanog sustava i vezivnog tkiva</t>
  </si>
  <si>
    <t>Diseases of the musculoskeletal system and connective tissue</t>
  </si>
  <si>
    <t>XIV</t>
  </si>
  <si>
    <t>Bolesti sustava mokraćnih i spolnih organa</t>
  </si>
  <si>
    <t>Diseases of the genitourinary system</t>
  </si>
  <si>
    <t>XV</t>
  </si>
  <si>
    <t xml:space="preserve">Trudnoća, porođaj i babinje </t>
  </si>
  <si>
    <t>Pregnancy, childbirth and the puerp.</t>
  </si>
  <si>
    <t>XVI</t>
  </si>
  <si>
    <t>Određena stanja nastala u perinatalnom razdoblju</t>
  </si>
  <si>
    <t>Certain conditions originating in the perinatal period</t>
  </si>
  <si>
    <t>XVII</t>
  </si>
  <si>
    <t>Kongenitalne malformacije, deformiteti i kromosomske abnormalnosti</t>
  </si>
  <si>
    <t>Congenital malformations, deformations and chromosomal abnormalities</t>
  </si>
  <si>
    <t>XVIII</t>
  </si>
  <si>
    <t>Simptomi, znakovi i abnormalni klinički i laboratorijski nalazi neuvršteni drugamo</t>
  </si>
  <si>
    <t>Symptoms, signs and abnormal clinical and laboratory findings, NEC</t>
  </si>
  <si>
    <t>XIX</t>
  </si>
  <si>
    <t>Ozljede, trovanja i neke druge posljedice vanjskih uzroka</t>
  </si>
  <si>
    <t>Injury, poisoning and certain other consequences of extermal causes</t>
  </si>
  <si>
    <t>XXI</t>
  </si>
  <si>
    <t xml:space="preserve">Čimbenici koji utječu na stanje zdravlja i kontakt sa zdravstvenom službom </t>
  </si>
  <si>
    <t>Factors influencing health status and contact with health services</t>
  </si>
  <si>
    <t>XXII</t>
  </si>
  <si>
    <t>Šifre za posebne namjene</t>
  </si>
  <si>
    <t>Codes for special purposes  </t>
  </si>
  <si>
    <t>S V E U K U P N O</t>
  </si>
  <si>
    <t xml:space="preserve">Izvor podataka: Bolesničko-statistički obrazac </t>
  </si>
  <si>
    <t>Source of information: Case Statistical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</si>
</sst>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color rgb="FFFF0000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9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3" fillId="0" borderId="0" xfId="1" applyFont="1" applyFill="1"/>
    <xf numFmtId="0" fontId="3" fillId="0" borderId="0" xfId="1" applyFont="1"/>
    <xf numFmtId="0" fontId="4" fillId="0" borderId="0" xfId="1" applyFont="1" applyFill="1"/>
    <xf numFmtId="0" fontId="4" fillId="0" borderId="0" xfId="1" applyFont="1"/>
    <xf numFmtId="0" fontId="4" fillId="0" borderId="0" xfId="1" applyFont="1" applyAlignment="1">
      <alignment horizontal="right"/>
    </xf>
    <xf numFmtId="0" fontId="6" fillId="0" borderId="0" xfId="1" applyFont="1"/>
    <xf numFmtId="0" fontId="3" fillId="0" borderId="0" xfId="1" applyFont="1" applyAlignment="1">
      <alignment horizontal="center"/>
    </xf>
    <xf numFmtId="0" fontId="7" fillId="0" borderId="0" xfId="1" applyFont="1" applyFill="1"/>
    <xf numFmtId="0" fontId="4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2" applyFont="1" applyFill="1"/>
    <xf numFmtId="3" fontId="3" fillId="0" borderId="0" xfId="2" applyNumberFormat="1" applyFont="1" applyFill="1" applyAlignment="1">
      <alignment horizontal="left"/>
    </xf>
    <xf numFmtId="0" fontId="4" fillId="0" borderId="0" xfId="2" applyFont="1" applyFill="1"/>
    <xf numFmtId="0" fontId="4" fillId="0" borderId="0" xfId="2" applyFont="1" applyFill="1" applyBorder="1"/>
    <xf numFmtId="3" fontId="4" fillId="0" borderId="0" xfId="2" applyNumberFormat="1" applyFont="1" applyFill="1"/>
    <xf numFmtId="2" fontId="4" fillId="0" borderId="0" xfId="2" applyNumberFormat="1" applyFont="1" applyFill="1"/>
    <xf numFmtId="3" fontId="8" fillId="0" borderId="0" xfId="0" applyNumberFormat="1" applyFont="1"/>
    <xf numFmtId="1" fontId="4" fillId="0" borderId="0" xfId="2" applyNumberFormat="1" applyFont="1" applyFill="1"/>
    <xf numFmtId="0" fontId="3" fillId="0" borderId="0" xfId="2" applyFont="1" applyFill="1" applyBorder="1"/>
    <xf numFmtId="3" fontId="4" fillId="0" borderId="0" xfId="2" applyNumberFormat="1" applyFont="1" applyFill="1" applyAlignment="1">
      <alignment horizontal="right"/>
    </xf>
    <xf numFmtId="3" fontId="4" fillId="0" borderId="0" xfId="2" applyNumberFormat="1" applyFont="1"/>
    <xf numFmtId="3" fontId="4" fillId="0" borderId="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/>
    </xf>
    <xf numFmtId="3" fontId="4" fillId="0" borderId="0" xfId="2" applyNumberFormat="1" applyFont="1" applyFill="1" applyBorder="1"/>
    <xf numFmtId="0" fontId="4" fillId="0" borderId="0" xfId="2" applyFont="1"/>
    <xf numFmtId="0" fontId="3" fillId="0" borderId="0" xfId="2" applyFont="1" applyFill="1" applyAlignment="1">
      <alignment horizontal="center"/>
    </xf>
    <xf numFmtId="1" fontId="4" fillId="0" borderId="0" xfId="2" applyNumberFormat="1" applyFont="1" applyAlignment="1">
      <alignment horizontal="right"/>
    </xf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Border="1" applyAlignment="1">
      <alignment horizontal="right"/>
    </xf>
    <xf numFmtId="1" fontId="4" fillId="0" borderId="0" xfId="2" applyNumberFormat="1" applyFont="1" applyFill="1" applyBorder="1" applyAlignment="1">
      <alignment horizontal="right"/>
    </xf>
    <xf numFmtId="1" fontId="4" fillId="0" borderId="0" xfId="2" applyNumberFormat="1" applyFont="1"/>
    <xf numFmtId="2" fontId="4" fillId="0" borderId="0" xfId="2" applyNumberFormat="1" applyFont="1"/>
    <xf numFmtId="1" fontId="4" fillId="0" borderId="0" xfId="2" applyNumberFormat="1" applyFont="1" applyFill="1" applyBorder="1"/>
    <xf numFmtId="1" fontId="4" fillId="0" borderId="0" xfId="2" applyNumberFormat="1" applyFont="1" applyBorder="1"/>
    <xf numFmtId="1" fontId="3" fillId="0" borderId="0" xfId="2" applyNumberFormat="1" applyFont="1" applyFill="1"/>
    <xf numFmtId="0" fontId="4" fillId="0" borderId="0" xfId="2" applyFont="1" applyAlignment="1">
      <alignment horizontal="right"/>
    </xf>
    <xf numFmtId="0" fontId="4" fillId="0" borderId="0" xfId="2" applyFont="1" applyBorder="1"/>
    <xf numFmtId="1" fontId="6" fillId="0" borderId="0" xfId="2" applyNumberFormat="1" applyFont="1" applyFill="1"/>
    <xf numFmtId="1" fontId="6" fillId="0" borderId="0" xfId="2" applyNumberFormat="1" applyFont="1"/>
    <xf numFmtId="0" fontId="6" fillId="0" borderId="0" xfId="2" applyFont="1"/>
    <xf numFmtId="0" fontId="6" fillId="0" borderId="0" xfId="2" applyFont="1" applyFill="1" applyBorder="1"/>
    <xf numFmtId="0" fontId="6" fillId="0" borderId="0" xfId="2" applyFont="1" applyFill="1"/>
    <xf numFmtId="0" fontId="3" fillId="0" borderId="0" xfId="2" applyFont="1"/>
    <xf numFmtId="0" fontId="8" fillId="0" borderId="0" xfId="0" applyFont="1"/>
    <xf numFmtId="0" fontId="8" fillId="0" borderId="0" xfId="0" applyNumberFormat="1" applyFont="1"/>
    <xf numFmtId="3" fontId="4" fillId="0" borderId="0" xfId="2" applyNumberFormat="1" applyFont="1" applyFill="1" applyAlignment="1">
      <alignment horizontal="left"/>
    </xf>
    <xf numFmtId="0" fontId="9" fillId="0" borderId="0" xfId="3" applyFont="1" applyFill="1" applyAlignment="1">
      <alignment horizontal="left" vertical="center" wrapText="1"/>
    </xf>
    <xf numFmtId="0" fontId="9" fillId="0" borderId="4" xfId="3" applyFont="1" applyFill="1" applyBorder="1" applyAlignment="1">
      <alignment horizontal="left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left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5" xfId="3" applyFont="1" applyBorder="1" applyAlignment="1">
      <alignment vertical="center"/>
    </xf>
    <xf numFmtId="0" fontId="12" fillId="0" borderId="5" xfId="3" applyFont="1" applyBorder="1"/>
    <xf numFmtId="0" fontId="10" fillId="0" borderId="5" xfId="3" applyFont="1" applyBorder="1" applyAlignment="1">
      <alignment horizontal="center" vertical="center"/>
    </xf>
    <xf numFmtId="49" fontId="10" fillId="0" borderId="5" xfId="3" applyNumberFormat="1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0" fontId="11" fillId="0" borderId="5" xfId="3" applyFont="1" applyBorder="1" applyAlignment="1">
      <alignment horizontal="center" vertical="center"/>
    </xf>
    <xf numFmtId="49" fontId="11" fillId="0" borderId="5" xfId="3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top"/>
    </xf>
    <xf numFmtId="0" fontId="10" fillId="0" borderId="0" xfId="3" applyFont="1" applyAlignment="1">
      <alignment horizontal="left" vertical="center" wrapText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center" vertical="top"/>
    </xf>
    <xf numFmtId="0" fontId="11" fillId="0" borderId="0" xfId="3" applyFont="1" applyAlignment="1">
      <alignment horizontal="left" vertical="center" wrapText="1"/>
    </xf>
    <xf numFmtId="0" fontId="12" fillId="0" borderId="0" xfId="3" applyFont="1" applyAlignment="1">
      <alignment horizontal="right"/>
    </xf>
    <xf numFmtId="0" fontId="12" fillId="0" borderId="0" xfId="3" applyFont="1"/>
    <xf numFmtId="0" fontId="12" fillId="0" borderId="0" xfId="3" applyFont="1" applyAlignment="1">
      <alignment horizontal="left" wrapText="1"/>
    </xf>
    <xf numFmtId="0" fontId="12" fillId="0" borderId="0" xfId="3" applyFont="1" applyAlignment="1">
      <alignment horizontal="left" vertical="center" wrapText="1"/>
    </xf>
    <xf numFmtId="0" fontId="10" fillId="0" borderId="0" xfId="3" applyFont="1" applyBorder="1" applyAlignment="1">
      <alignment horizontal="center" vertical="top"/>
    </xf>
    <xf numFmtId="0" fontId="10" fillId="0" borderId="4" xfId="3" applyFont="1" applyBorder="1" applyAlignment="1">
      <alignment horizontal="center" vertical="top"/>
    </xf>
    <xf numFmtId="0" fontId="15" fillId="0" borderId="0" xfId="3" applyFont="1"/>
    <xf numFmtId="0" fontId="10" fillId="0" borderId="6" xfId="3" applyFont="1" applyBorder="1" applyAlignment="1">
      <alignment horizontal="center" vertical="center"/>
    </xf>
    <xf numFmtId="0" fontId="12" fillId="0" borderId="6" xfId="3" applyFont="1" applyBorder="1"/>
    <xf numFmtId="0" fontId="10" fillId="0" borderId="4" xfId="3" applyFont="1" applyBorder="1" applyAlignment="1">
      <alignment horizontal="center" vertical="center"/>
    </xf>
    <xf numFmtId="0" fontId="12" fillId="0" borderId="4" xfId="3" applyFont="1" applyBorder="1" applyAlignment="1">
      <alignment horizontal="right"/>
    </xf>
    <xf numFmtId="0" fontId="16" fillId="0" borderId="0" xfId="0" applyFont="1"/>
    <xf numFmtId="3" fontId="13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3" fontId="10" fillId="0" borderId="0" xfId="3" applyNumberFormat="1" applyFont="1" applyAlignment="1">
      <alignment horizontal="center"/>
    </xf>
    <xf numFmtId="3" fontId="11" fillId="0" borderId="0" xfId="3" applyNumberFormat="1" applyFont="1" applyAlignment="1">
      <alignment horizontal="center"/>
    </xf>
    <xf numFmtId="3" fontId="10" fillId="0" borderId="6" xfId="3" applyNumberFormat="1" applyFont="1" applyFill="1" applyBorder="1" applyAlignment="1">
      <alignment horizontal="center"/>
    </xf>
    <xf numFmtId="3" fontId="11" fillId="0" borderId="4" xfId="3" applyNumberFormat="1" applyFont="1" applyBorder="1" applyAlignment="1">
      <alignment horizontal="center"/>
    </xf>
  </cellXfs>
  <cellStyles count="4">
    <cellStyle name="Normal" xfId="0" builtinId="0"/>
    <cellStyle name="Normal 3" xfId="3"/>
    <cellStyle name="Normalno 2" xfId="1"/>
    <cellStyle name="Normalno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44"/>
  <sheetViews>
    <sheetView topLeftCell="A13" zoomScaleNormal="100" workbookViewId="0">
      <pane ySplit="4" topLeftCell="A17" activePane="bottomLeft" state="frozen"/>
      <selection activeCell="A13" sqref="A13"/>
      <selection pane="bottomLeft" activeCell="L33" sqref="L33"/>
    </sheetView>
  </sheetViews>
  <sheetFormatPr defaultRowHeight="15" x14ac:dyDescent="0.25"/>
  <cols>
    <col min="1" max="1" width="41.6640625" style="3" customWidth="1"/>
    <col min="2" max="2" width="13.88671875" style="3" customWidth="1"/>
    <col min="3" max="3" width="19.33203125" style="4" customWidth="1"/>
    <col min="4" max="4" width="15.33203125" style="4" customWidth="1"/>
    <col min="5" max="5" width="11.33203125" style="4" customWidth="1"/>
    <col min="6" max="6" width="13.109375" style="4" customWidth="1"/>
    <col min="7" max="7" width="12.88671875" style="4" customWidth="1"/>
    <col min="8" max="8" width="14.88671875" style="4" customWidth="1"/>
    <col min="9" max="211" width="9.109375" style="4"/>
    <col min="212" max="212" width="28.44140625" style="4" customWidth="1"/>
    <col min="213" max="213" width="9.109375" style="4" customWidth="1"/>
    <col min="214" max="214" width="19.33203125" style="4" customWidth="1"/>
    <col min="215" max="215" width="15.33203125" style="4" customWidth="1"/>
    <col min="216" max="217" width="11.33203125" style="4" customWidth="1"/>
    <col min="218" max="218" width="12.6640625" style="4" customWidth="1"/>
    <col min="219" max="219" width="8.6640625" style="4" customWidth="1"/>
    <col min="220" max="220" width="9.5546875" style="4" customWidth="1"/>
    <col min="221" max="467" width="9.109375" style="4"/>
    <col min="468" max="468" width="28.44140625" style="4" customWidth="1"/>
    <col min="469" max="469" width="9.109375" style="4" customWidth="1"/>
    <col min="470" max="470" width="19.33203125" style="4" customWidth="1"/>
    <col min="471" max="471" width="15.33203125" style="4" customWidth="1"/>
    <col min="472" max="473" width="11.33203125" style="4" customWidth="1"/>
    <col min="474" max="474" width="12.6640625" style="4" customWidth="1"/>
    <col min="475" max="475" width="8.6640625" style="4" customWidth="1"/>
    <col min="476" max="476" width="9.5546875" style="4" customWidth="1"/>
    <col min="477" max="723" width="9.109375" style="4"/>
    <col min="724" max="724" width="28.44140625" style="4" customWidth="1"/>
    <col min="725" max="725" width="9.109375" style="4" customWidth="1"/>
    <col min="726" max="726" width="19.33203125" style="4" customWidth="1"/>
    <col min="727" max="727" width="15.33203125" style="4" customWidth="1"/>
    <col min="728" max="729" width="11.33203125" style="4" customWidth="1"/>
    <col min="730" max="730" width="12.6640625" style="4" customWidth="1"/>
    <col min="731" max="731" width="8.6640625" style="4" customWidth="1"/>
    <col min="732" max="732" width="9.5546875" style="4" customWidth="1"/>
    <col min="733" max="979" width="9.109375" style="4"/>
    <col min="980" max="980" width="28.44140625" style="4" customWidth="1"/>
    <col min="981" max="981" width="9.109375" style="4" customWidth="1"/>
    <col min="982" max="982" width="19.33203125" style="4" customWidth="1"/>
    <col min="983" max="983" width="15.33203125" style="4" customWidth="1"/>
    <col min="984" max="985" width="11.33203125" style="4" customWidth="1"/>
    <col min="986" max="986" width="12.6640625" style="4" customWidth="1"/>
    <col min="987" max="987" width="8.6640625" style="4" customWidth="1"/>
    <col min="988" max="988" width="9.5546875" style="4" customWidth="1"/>
    <col min="989" max="1235" width="9.109375" style="4"/>
    <col min="1236" max="1236" width="28.44140625" style="4" customWidth="1"/>
    <col min="1237" max="1237" width="9.109375" style="4" customWidth="1"/>
    <col min="1238" max="1238" width="19.33203125" style="4" customWidth="1"/>
    <col min="1239" max="1239" width="15.33203125" style="4" customWidth="1"/>
    <col min="1240" max="1241" width="11.33203125" style="4" customWidth="1"/>
    <col min="1242" max="1242" width="12.6640625" style="4" customWidth="1"/>
    <col min="1243" max="1243" width="8.6640625" style="4" customWidth="1"/>
    <col min="1244" max="1244" width="9.5546875" style="4" customWidth="1"/>
    <col min="1245" max="1491" width="9.109375" style="4"/>
    <col min="1492" max="1492" width="28.44140625" style="4" customWidth="1"/>
    <col min="1493" max="1493" width="9.109375" style="4" customWidth="1"/>
    <col min="1494" max="1494" width="19.33203125" style="4" customWidth="1"/>
    <col min="1495" max="1495" width="15.33203125" style="4" customWidth="1"/>
    <col min="1496" max="1497" width="11.33203125" style="4" customWidth="1"/>
    <col min="1498" max="1498" width="12.6640625" style="4" customWidth="1"/>
    <col min="1499" max="1499" width="8.6640625" style="4" customWidth="1"/>
    <col min="1500" max="1500" width="9.5546875" style="4" customWidth="1"/>
    <col min="1501" max="1747" width="9.109375" style="4"/>
    <col min="1748" max="1748" width="28.44140625" style="4" customWidth="1"/>
    <col min="1749" max="1749" width="9.109375" style="4" customWidth="1"/>
    <col min="1750" max="1750" width="19.33203125" style="4" customWidth="1"/>
    <col min="1751" max="1751" width="15.33203125" style="4" customWidth="1"/>
    <col min="1752" max="1753" width="11.33203125" style="4" customWidth="1"/>
    <col min="1754" max="1754" width="12.6640625" style="4" customWidth="1"/>
    <col min="1755" max="1755" width="8.6640625" style="4" customWidth="1"/>
    <col min="1756" max="1756" width="9.5546875" style="4" customWidth="1"/>
    <col min="1757" max="2003" width="9.109375" style="4"/>
    <col min="2004" max="2004" width="28.44140625" style="4" customWidth="1"/>
    <col min="2005" max="2005" width="9.109375" style="4" customWidth="1"/>
    <col min="2006" max="2006" width="19.33203125" style="4" customWidth="1"/>
    <col min="2007" max="2007" width="15.33203125" style="4" customWidth="1"/>
    <col min="2008" max="2009" width="11.33203125" style="4" customWidth="1"/>
    <col min="2010" max="2010" width="12.6640625" style="4" customWidth="1"/>
    <col min="2011" max="2011" width="8.6640625" style="4" customWidth="1"/>
    <col min="2012" max="2012" width="9.5546875" style="4" customWidth="1"/>
    <col min="2013" max="2259" width="9.109375" style="4"/>
    <col min="2260" max="2260" width="28.44140625" style="4" customWidth="1"/>
    <col min="2261" max="2261" width="9.109375" style="4" customWidth="1"/>
    <col min="2262" max="2262" width="19.33203125" style="4" customWidth="1"/>
    <col min="2263" max="2263" width="15.33203125" style="4" customWidth="1"/>
    <col min="2264" max="2265" width="11.33203125" style="4" customWidth="1"/>
    <col min="2266" max="2266" width="12.6640625" style="4" customWidth="1"/>
    <col min="2267" max="2267" width="8.6640625" style="4" customWidth="1"/>
    <col min="2268" max="2268" width="9.5546875" style="4" customWidth="1"/>
    <col min="2269" max="2515" width="9.109375" style="4"/>
    <col min="2516" max="2516" width="28.44140625" style="4" customWidth="1"/>
    <col min="2517" max="2517" width="9.109375" style="4" customWidth="1"/>
    <col min="2518" max="2518" width="19.33203125" style="4" customWidth="1"/>
    <col min="2519" max="2519" width="15.33203125" style="4" customWidth="1"/>
    <col min="2520" max="2521" width="11.33203125" style="4" customWidth="1"/>
    <col min="2522" max="2522" width="12.6640625" style="4" customWidth="1"/>
    <col min="2523" max="2523" width="8.6640625" style="4" customWidth="1"/>
    <col min="2524" max="2524" width="9.5546875" style="4" customWidth="1"/>
    <col min="2525" max="2771" width="9.109375" style="4"/>
    <col min="2772" max="2772" width="28.44140625" style="4" customWidth="1"/>
    <col min="2773" max="2773" width="9.109375" style="4" customWidth="1"/>
    <col min="2774" max="2774" width="19.33203125" style="4" customWidth="1"/>
    <col min="2775" max="2775" width="15.33203125" style="4" customWidth="1"/>
    <col min="2776" max="2777" width="11.33203125" style="4" customWidth="1"/>
    <col min="2778" max="2778" width="12.6640625" style="4" customWidth="1"/>
    <col min="2779" max="2779" width="8.6640625" style="4" customWidth="1"/>
    <col min="2780" max="2780" width="9.5546875" style="4" customWidth="1"/>
    <col min="2781" max="3027" width="9.109375" style="4"/>
    <col min="3028" max="3028" width="28.44140625" style="4" customWidth="1"/>
    <col min="3029" max="3029" width="9.109375" style="4" customWidth="1"/>
    <col min="3030" max="3030" width="19.33203125" style="4" customWidth="1"/>
    <col min="3031" max="3031" width="15.33203125" style="4" customWidth="1"/>
    <col min="3032" max="3033" width="11.33203125" style="4" customWidth="1"/>
    <col min="3034" max="3034" width="12.6640625" style="4" customWidth="1"/>
    <col min="3035" max="3035" width="8.6640625" style="4" customWidth="1"/>
    <col min="3036" max="3036" width="9.5546875" style="4" customWidth="1"/>
    <col min="3037" max="3283" width="9.109375" style="4"/>
    <col min="3284" max="3284" width="28.44140625" style="4" customWidth="1"/>
    <col min="3285" max="3285" width="9.109375" style="4" customWidth="1"/>
    <col min="3286" max="3286" width="19.33203125" style="4" customWidth="1"/>
    <col min="3287" max="3287" width="15.33203125" style="4" customWidth="1"/>
    <col min="3288" max="3289" width="11.33203125" style="4" customWidth="1"/>
    <col min="3290" max="3290" width="12.6640625" style="4" customWidth="1"/>
    <col min="3291" max="3291" width="8.6640625" style="4" customWidth="1"/>
    <col min="3292" max="3292" width="9.5546875" style="4" customWidth="1"/>
    <col min="3293" max="3539" width="9.109375" style="4"/>
    <col min="3540" max="3540" width="28.44140625" style="4" customWidth="1"/>
    <col min="3541" max="3541" width="9.109375" style="4" customWidth="1"/>
    <col min="3542" max="3542" width="19.33203125" style="4" customWidth="1"/>
    <col min="3543" max="3543" width="15.33203125" style="4" customWidth="1"/>
    <col min="3544" max="3545" width="11.33203125" style="4" customWidth="1"/>
    <col min="3546" max="3546" width="12.6640625" style="4" customWidth="1"/>
    <col min="3547" max="3547" width="8.6640625" style="4" customWidth="1"/>
    <col min="3548" max="3548" width="9.5546875" style="4" customWidth="1"/>
    <col min="3549" max="3795" width="9.109375" style="4"/>
    <col min="3796" max="3796" width="28.44140625" style="4" customWidth="1"/>
    <col min="3797" max="3797" width="9.109375" style="4" customWidth="1"/>
    <col min="3798" max="3798" width="19.33203125" style="4" customWidth="1"/>
    <col min="3799" max="3799" width="15.33203125" style="4" customWidth="1"/>
    <col min="3800" max="3801" width="11.33203125" style="4" customWidth="1"/>
    <col min="3802" max="3802" width="12.6640625" style="4" customWidth="1"/>
    <col min="3803" max="3803" width="8.6640625" style="4" customWidth="1"/>
    <col min="3804" max="3804" width="9.5546875" style="4" customWidth="1"/>
    <col min="3805" max="4051" width="9.109375" style="4"/>
    <col min="4052" max="4052" width="28.44140625" style="4" customWidth="1"/>
    <col min="4053" max="4053" width="9.109375" style="4" customWidth="1"/>
    <col min="4054" max="4054" width="19.33203125" style="4" customWidth="1"/>
    <col min="4055" max="4055" width="15.33203125" style="4" customWidth="1"/>
    <col min="4056" max="4057" width="11.33203125" style="4" customWidth="1"/>
    <col min="4058" max="4058" width="12.6640625" style="4" customWidth="1"/>
    <col min="4059" max="4059" width="8.6640625" style="4" customWidth="1"/>
    <col min="4060" max="4060" width="9.5546875" style="4" customWidth="1"/>
    <col min="4061" max="4307" width="9.109375" style="4"/>
    <col min="4308" max="4308" width="28.44140625" style="4" customWidth="1"/>
    <col min="4309" max="4309" width="9.109375" style="4" customWidth="1"/>
    <col min="4310" max="4310" width="19.33203125" style="4" customWidth="1"/>
    <col min="4311" max="4311" width="15.33203125" style="4" customWidth="1"/>
    <col min="4312" max="4313" width="11.33203125" style="4" customWidth="1"/>
    <col min="4314" max="4314" width="12.6640625" style="4" customWidth="1"/>
    <col min="4315" max="4315" width="8.6640625" style="4" customWidth="1"/>
    <col min="4316" max="4316" width="9.5546875" style="4" customWidth="1"/>
    <col min="4317" max="4563" width="9.109375" style="4"/>
    <col min="4564" max="4564" width="28.44140625" style="4" customWidth="1"/>
    <col min="4565" max="4565" width="9.109375" style="4" customWidth="1"/>
    <col min="4566" max="4566" width="19.33203125" style="4" customWidth="1"/>
    <col min="4567" max="4567" width="15.33203125" style="4" customWidth="1"/>
    <col min="4568" max="4569" width="11.33203125" style="4" customWidth="1"/>
    <col min="4570" max="4570" width="12.6640625" style="4" customWidth="1"/>
    <col min="4571" max="4571" width="8.6640625" style="4" customWidth="1"/>
    <col min="4572" max="4572" width="9.5546875" style="4" customWidth="1"/>
    <col min="4573" max="4819" width="9.109375" style="4"/>
    <col min="4820" max="4820" width="28.44140625" style="4" customWidth="1"/>
    <col min="4821" max="4821" width="9.109375" style="4" customWidth="1"/>
    <col min="4822" max="4822" width="19.33203125" style="4" customWidth="1"/>
    <col min="4823" max="4823" width="15.33203125" style="4" customWidth="1"/>
    <col min="4824" max="4825" width="11.33203125" style="4" customWidth="1"/>
    <col min="4826" max="4826" width="12.6640625" style="4" customWidth="1"/>
    <col min="4827" max="4827" width="8.6640625" style="4" customWidth="1"/>
    <col min="4828" max="4828" width="9.5546875" style="4" customWidth="1"/>
    <col min="4829" max="5075" width="9.109375" style="4"/>
    <col min="5076" max="5076" width="28.44140625" style="4" customWidth="1"/>
    <col min="5077" max="5077" width="9.109375" style="4" customWidth="1"/>
    <col min="5078" max="5078" width="19.33203125" style="4" customWidth="1"/>
    <col min="5079" max="5079" width="15.33203125" style="4" customWidth="1"/>
    <col min="5080" max="5081" width="11.33203125" style="4" customWidth="1"/>
    <col min="5082" max="5082" width="12.6640625" style="4" customWidth="1"/>
    <col min="5083" max="5083" width="8.6640625" style="4" customWidth="1"/>
    <col min="5084" max="5084" width="9.5546875" style="4" customWidth="1"/>
    <col min="5085" max="5331" width="9.109375" style="4"/>
    <col min="5332" max="5332" width="28.44140625" style="4" customWidth="1"/>
    <col min="5333" max="5333" width="9.109375" style="4" customWidth="1"/>
    <col min="5334" max="5334" width="19.33203125" style="4" customWidth="1"/>
    <col min="5335" max="5335" width="15.33203125" style="4" customWidth="1"/>
    <col min="5336" max="5337" width="11.33203125" style="4" customWidth="1"/>
    <col min="5338" max="5338" width="12.6640625" style="4" customWidth="1"/>
    <col min="5339" max="5339" width="8.6640625" style="4" customWidth="1"/>
    <col min="5340" max="5340" width="9.5546875" style="4" customWidth="1"/>
    <col min="5341" max="5587" width="9.109375" style="4"/>
    <col min="5588" max="5588" width="28.44140625" style="4" customWidth="1"/>
    <col min="5589" max="5589" width="9.109375" style="4" customWidth="1"/>
    <col min="5590" max="5590" width="19.33203125" style="4" customWidth="1"/>
    <col min="5591" max="5591" width="15.33203125" style="4" customWidth="1"/>
    <col min="5592" max="5593" width="11.33203125" style="4" customWidth="1"/>
    <col min="5594" max="5594" width="12.6640625" style="4" customWidth="1"/>
    <col min="5595" max="5595" width="8.6640625" style="4" customWidth="1"/>
    <col min="5596" max="5596" width="9.5546875" style="4" customWidth="1"/>
    <col min="5597" max="5843" width="9.109375" style="4"/>
    <col min="5844" max="5844" width="28.44140625" style="4" customWidth="1"/>
    <col min="5845" max="5845" width="9.109375" style="4" customWidth="1"/>
    <col min="5846" max="5846" width="19.33203125" style="4" customWidth="1"/>
    <col min="5847" max="5847" width="15.33203125" style="4" customWidth="1"/>
    <col min="5848" max="5849" width="11.33203125" style="4" customWidth="1"/>
    <col min="5850" max="5850" width="12.6640625" style="4" customWidth="1"/>
    <col min="5851" max="5851" width="8.6640625" style="4" customWidth="1"/>
    <col min="5852" max="5852" width="9.5546875" style="4" customWidth="1"/>
    <col min="5853" max="6099" width="9.109375" style="4"/>
    <col min="6100" max="6100" width="28.44140625" style="4" customWidth="1"/>
    <col min="6101" max="6101" width="9.109375" style="4" customWidth="1"/>
    <col min="6102" max="6102" width="19.33203125" style="4" customWidth="1"/>
    <col min="6103" max="6103" width="15.33203125" style="4" customWidth="1"/>
    <col min="6104" max="6105" width="11.33203125" style="4" customWidth="1"/>
    <col min="6106" max="6106" width="12.6640625" style="4" customWidth="1"/>
    <col min="6107" max="6107" width="8.6640625" style="4" customWidth="1"/>
    <col min="6108" max="6108" width="9.5546875" style="4" customWidth="1"/>
    <col min="6109" max="6355" width="9.109375" style="4"/>
    <col min="6356" max="6356" width="28.44140625" style="4" customWidth="1"/>
    <col min="6357" max="6357" width="9.109375" style="4" customWidth="1"/>
    <col min="6358" max="6358" width="19.33203125" style="4" customWidth="1"/>
    <col min="6359" max="6359" width="15.33203125" style="4" customWidth="1"/>
    <col min="6360" max="6361" width="11.33203125" style="4" customWidth="1"/>
    <col min="6362" max="6362" width="12.6640625" style="4" customWidth="1"/>
    <col min="6363" max="6363" width="8.6640625" style="4" customWidth="1"/>
    <col min="6364" max="6364" width="9.5546875" style="4" customWidth="1"/>
    <col min="6365" max="6611" width="9.109375" style="4"/>
    <col min="6612" max="6612" width="28.44140625" style="4" customWidth="1"/>
    <col min="6613" max="6613" width="9.109375" style="4" customWidth="1"/>
    <col min="6614" max="6614" width="19.33203125" style="4" customWidth="1"/>
    <col min="6615" max="6615" width="15.33203125" style="4" customWidth="1"/>
    <col min="6616" max="6617" width="11.33203125" style="4" customWidth="1"/>
    <col min="6618" max="6618" width="12.6640625" style="4" customWidth="1"/>
    <col min="6619" max="6619" width="8.6640625" style="4" customWidth="1"/>
    <col min="6620" max="6620" width="9.5546875" style="4" customWidth="1"/>
    <col min="6621" max="6867" width="9.109375" style="4"/>
    <col min="6868" max="6868" width="28.44140625" style="4" customWidth="1"/>
    <col min="6869" max="6869" width="9.109375" style="4" customWidth="1"/>
    <col min="6870" max="6870" width="19.33203125" style="4" customWidth="1"/>
    <col min="6871" max="6871" width="15.33203125" style="4" customWidth="1"/>
    <col min="6872" max="6873" width="11.33203125" style="4" customWidth="1"/>
    <col min="6874" max="6874" width="12.6640625" style="4" customWidth="1"/>
    <col min="6875" max="6875" width="8.6640625" style="4" customWidth="1"/>
    <col min="6876" max="6876" width="9.5546875" style="4" customWidth="1"/>
    <col min="6877" max="7123" width="9.109375" style="4"/>
    <col min="7124" max="7124" width="28.44140625" style="4" customWidth="1"/>
    <col min="7125" max="7125" width="9.109375" style="4" customWidth="1"/>
    <col min="7126" max="7126" width="19.33203125" style="4" customWidth="1"/>
    <col min="7127" max="7127" width="15.33203125" style="4" customWidth="1"/>
    <col min="7128" max="7129" width="11.33203125" style="4" customWidth="1"/>
    <col min="7130" max="7130" width="12.6640625" style="4" customWidth="1"/>
    <col min="7131" max="7131" width="8.6640625" style="4" customWidth="1"/>
    <col min="7132" max="7132" width="9.5546875" style="4" customWidth="1"/>
    <col min="7133" max="7379" width="9.109375" style="4"/>
    <col min="7380" max="7380" width="28.44140625" style="4" customWidth="1"/>
    <col min="7381" max="7381" width="9.109375" style="4" customWidth="1"/>
    <col min="7382" max="7382" width="19.33203125" style="4" customWidth="1"/>
    <col min="7383" max="7383" width="15.33203125" style="4" customWidth="1"/>
    <col min="7384" max="7385" width="11.33203125" style="4" customWidth="1"/>
    <col min="7386" max="7386" width="12.6640625" style="4" customWidth="1"/>
    <col min="7387" max="7387" width="8.6640625" style="4" customWidth="1"/>
    <col min="7388" max="7388" width="9.5546875" style="4" customWidth="1"/>
    <col min="7389" max="7635" width="9.109375" style="4"/>
    <col min="7636" max="7636" width="28.44140625" style="4" customWidth="1"/>
    <col min="7637" max="7637" width="9.109375" style="4" customWidth="1"/>
    <col min="7638" max="7638" width="19.33203125" style="4" customWidth="1"/>
    <col min="7639" max="7639" width="15.33203125" style="4" customWidth="1"/>
    <col min="7640" max="7641" width="11.33203125" style="4" customWidth="1"/>
    <col min="7642" max="7642" width="12.6640625" style="4" customWidth="1"/>
    <col min="7643" max="7643" width="8.6640625" style="4" customWidth="1"/>
    <col min="7644" max="7644" width="9.5546875" style="4" customWidth="1"/>
    <col min="7645" max="7891" width="9.109375" style="4"/>
    <col min="7892" max="7892" width="28.44140625" style="4" customWidth="1"/>
    <col min="7893" max="7893" width="9.109375" style="4" customWidth="1"/>
    <col min="7894" max="7894" width="19.33203125" style="4" customWidth="1"/>
    <col min="7895" max="7895" width="15.33203125" style="4" customWidth="1"/>
    <col min="7896" max="7897" width="11.33203125" style="4" customWidth="1"/>
    <col min="7898" max="7898" width="12.6640625" style="4" customWidth="1"/>
    <col min="7899" max="7899" width="8.6640625" style="4" customWidth="1"/>
    <col min="7900" max="7900" width="9.5546875" style="4" customWidth="1"/>
    <col min="7901" max="8147" width="9.109375" style="4"/>
    <col min="8148" max="8148" width="28.44140625" style="4" customWidth="1"/>
    <col min="8149" max="8149" width="9.109375" style="4" customWidth="1"/>
    <col min="8150" max="8150" width="19.33203125" style="4" customWidth="1"/>
    <col min="8151" max="8151" width="15.33203125" style="4" customWidth="1"/>
    <col min="8152" max="8153" width="11.33203125" style="4" customWidth="1"/>
    <col min="8154" max="8154" width="12.6640625" style="4" customWidth="1"/>
    <col min="8155" max="8155" width="8.6640625" style="4" customWidth="1"/>
    <col min="8156" max="8156" width="9.5546875" style="4" customWidth="1"/>
    <col min="8157" max="8403" width="9.109375" style="4"/>
    <col min="8404" max="8404" width="28.44140625" style="4" customWidth="1"/>
    <col min="8405" max="8405" width="9.109375" style="4" customWidth="1"/>
    <col min="8406" max="8406" width="19.33203125" style="4" customWidth="1"/>
    <col min="8407" max="8407" width="15.33203125" style="4" customWidth="1"/>
    <col min="8408" max="8409" width="11.33203125" style="4" customWidth="1"/>
    <col min="8410" max="8410" width="12.6640625" style="4" customWidth="1"/>
    <col min="8411" max="8411" width="8.6640625" style="4" customWidth="1"/>
    <col min="8412" max="8412" width="9.5546875" style="4" customWidth="1"/>
    <col min="8413" max="8659" width="9.109375" style="4"/>
    <col min="8660" max="8660" width="28.44140625" style="4" customWidth="1"/>
    <col min="8661" max="8661" width="9.109375" style="4" customWidth="1"/>
    <col min="8662" max="8662" width="19.33203125" style="4" customWidth="1"/>
    <col min="8663" max="8663" width="15.33203125" style="4" customWidth="1"/>
    <col min="8664" max="8665" width="11.33203125" style="4" customWidth="1"/>
    <col min="8666" max="8666" width="12.6640625" style="4" customWidth="1"/>
    <col min="8667" max="8667" width="8.6640625" style="4" customWidth="1"/>
    <col min="8668" max="8668" width="9.5546875" style="4" customWidth="1"/>
    <col min="8669" max="8915" width="9.109375" style="4"/>
    <col min="8916" max="8916" width="28.44140625" style="4" customWidth="1"/>
    <col min="8917" max="8917" width="9.109375" style="4" customWidth="1"/>
    <col min="8918" max="8918" width="19.33203125" style="4" customWidth="1"/>
    <col min="8919" max="8919" width="15.33203125" style="4" customWidth="1"/>
    <col min="8920" max="8921" width="11.33203125" style="4" customWidth="1"/>
    <col min="8922" max="8922" width="12.6640625" style="4" customWidth="1"/>
    <col min="8923" max="8923" width="8.6640625" style="4" customWidth="1"/>
    <col min="8924" max="8924" width="9.5546875" style="4" customWidth="1"/>
    <col min="8925" max="9171" width="9.109375" style="4"/>
    <col min="9172" max="9172" width="28.44140625" style="4" customWidth="1"/>
    <col min="9173" max="9173" width="9.109375" style="4" customWidth="1"/>
    <col min="9174" max="9174" width="19.33203125" style="4" customWidth="1"/>
    <col min="9175" max="9175" width="15.33203125" style="4" customWidth="1"/>
    <col min="9176" max="9177" width="11.33203125" style="4" customWidth="1"/>
    <col min="9178" max="9178" width="12.6640625" style="4" customWidth="1"/>
    <col min="9179" max="9179" width="8.6640625" style="4" customWidth="1"/>
    <col min="9180" max="9180" width="9.5546875" style="4" customWidth="1"/>
    <col min="9181" max="9427" width="9.109375" style="4"/>
    <col min="9428" max="9428" width="28.44140625" style="4" customWidth="1"/>
    <col min="9429" max="9429" width="9.109375" style="4" customWidth="1"/>
    <col min="9430" max="9430" width="19.33203125" style="4" customWidth="1"/>
    <col min="9431" max="9431" width="15.33203125" style="4" customWidth="1"/>
    <col min="9432" max="9433" width="11.33203125" style="4" customWidth="1"/>
    <col min="9434" max="9434" width="12.6640625" style="4" customWidth="1"/>
    <col min="9435" max="9435" width="8.6640625" style="4" customWidth="1"/>
    <col min="9436" max="9436" width="9.5546875" style="4" customWidth="1"/>
    <col min="9437" max="9683" width="9.109375" style="4"/>
    <col min="9684" max="9684" width="28.44140625" style="4" customWidth="1"/>
    <col min="9685" max="9685" width="9.109375" style="4" customWidth="1"/>
    <col min="9686" max="9686" width="19.33203125" style="4" customWidth="1"/>
    <col min="9687" max="9687" width="15.33203125" style="4" customWidth="1"/>
    <col min="9688" max="9689" width="11.33203125" style="4" customWidth="1"/>
    <col min="9690" max="9690" width="12.6640625" style="4" customWidth="1"/>
    <col min="9691" max="9691" width="8.6640625" style="4" customWidth="1"/>
    <col min="9692" max="9692" width="9.5546875" style="4" customWidth="1"/>
    <col min="9693" max="9939" width="9.109375" style="4"/>
    <col min="9940" max="9940" width="28.44140625" style="4" customWidth="1"/>
    <col min="9941" max="9941" width="9.109375" style="4" customWidth="1"/>
    <col min="9942" max="9942" width="19.33203125" style="4" customWidth="1"/>
    <col min="9943" max="9943" width="15.33203125" style="4" customWidth="1"/>
    <col min="9944" max="9945" width="11.33203125" style="4" customWidth="1"/>
    <col min="9946" max="9946" width="12.6640625" style="4" customWidth="1"/>
    <col min="9947" max="9947" width="8.6640625" style="4" customWidth="1"/>
    <col min="9948" max="9948" width="9.5546875" style="4" customWidth="1"/>
    <col min="9949" max="10195" width="9.109375" style="4"/>
    <col min="10196" max="10196" width="28.44140625" style="4" customWidth="1"/>
    <col min="10197" max="10197" width="9.109375" style="4" customWidth="1"/>
    <col min="10198" max="10198" width="19.33203125" style="4" customWidth="1"/>
    <col min="10199" max="10199" width="15.33203125" style="4" customWidth="1"/>
    <col min="10200" max="10201" width="11.33203125" style="4" customWidth="1"/>
    <col min="10202" max="10202" width="12.6640625" style="4" customWidth="1"/>
    <col min="10203" max="10203" width="8.6640625" style="4" customWidth="1"/>
    <col min="10204" max="10204" width="9.5546875" style="4" customWidth="1"/>
    <col min="10205" max="10451" width="9.109375" style="4"/>
    <col min="10452" max="10452" width="28.44140625" style="4" customWidth="1"/>
    <col min="10453" max="10453" width="9.109375" style="4" customWidth="1"/>
    <col min="10454" max="10454" width="19.33203125" style="4" customWidth="1"/>
    <col min="10455" max="10455" width="15.33203125" style="4" customWidth="1"/>
    <col min="10456" max="10457" width="11.33203125" style="4" customWidth="1"/>
    <col min="10458" max="10458" width="12.6640625" style="4" customWidth="1"/>
    <col min="10459" max="10459" width="8.6640625" style="4" customWidth="1"/>
    <col min="10460" max="10460" width="9.5546875" style="4" customWidth="1"/>
    <col min="10461" max="10707" width="9.109375" style="4"/>
    <col min="10708" max="10708" width="28.44140625" style="4" customWidth="1"/>
    <col min="10709" max="10709" width="9.109375" style="4" customWidth="1"/>
    <col min="10710" max="10710" width="19.33203125" style="4" customWidth="1"/>
    <col min="10711" max="10711" width="15.33203125" style="4" customWidth="1"/>
    <col min="10712" max="10713" width="11.33203125" style="4" customWidth="1"/>
    <col min="10714" max="10714" width="12.6640625" style="4" customWidth="1"/>
    <col min="10715" max="10715" width="8.6640625" style="4" customWidth="1"/>
    <col min="10716" max="10716" width="9.5546875" style="4" customWidth="1"/>
    <col min="10717" max="10963" width="9.109375" style="4"/>
    <col min="10964" max="10964" width="28.44140625" style="4" customWidth="1"/>
    <col min="10965" max="10965" width="9.109375" style="4" customWidth="1"/>
    <col min="10966" max="10966" width="19.33203125" style="4" customWidth="1"/>
    <col min="10967" max="10967" width="15.33203125" style="4" customWidth="1"/>
    <col min="10968" max="10969" width="11.33203125" style="4" customWidth="1"/>
    <col min="10970" max="10970" width="12.6640625" style="4" customWidth="1"/>
    <col min="10971" max="10971" width="8.6640625" style="4" customWidth="1"/>
    <col min="10972" max="10972" width="9.5546875" style="4" customWidth="1"/>
    <col min="10973" max="11219" width="9.109375" style="4"/>
    <col min="11220" max="11220" width="28.44140625" style="4" customWidth="1"/>
    <col min="11221" max="11221" width="9.109375" style="4" customWidth="1"/>
    <col min="11222" max="11222" width="19.33203125" style="4" customWidth="1"/>
    <col min="11223" max="11223" width="15.33203125" style="4" customWidth="1"/>
    <col min="11224" max="11225" width="11.33203125" style="4" customWidth="1"/>
    <col min="11226" max="11226" width="12.6640625" style="4" customWidth="1"/>
    <col min="11227" max="11227" width="8.6640625" style="4" customWidth="1"/>
    <col min="11228" max="11228" width="9.5546875" style="4" customWidth="1"/>
    <col min="11229" max="11475" width="9.109375" style="4"/>
    <col min="11476" max="11476" width="28.44140625" style="4" customWidth="1"/>
    <col min="11477" max="11477" width="9.109375" style="4" customWidth="1"/>
    <col min="11478" max="11478" width="19.33203125" style="4" customWidth="1"/>
    <col min="11479" max="11479" width="15.33203125" style="4" customWidth="1"/>
    <col min="11480" max="11481" width="11.33203125" style="4" customWidth="1"/>
    <col min="11482" max="11482" width="12.6640625" style="4" customWidth="1"/>
    <col min="11483" max="11483" width="8.6640625" style="4" customWidth="1"/>
    <col min="11484" max="11484" width="9.5546875" style="4" customWidth="1"/>
    <col min="11485" max="11731" width="9.109375" style="4"/>
    <col min="11732" max="11732" width="28.44140625" style="4" customWidth="1"/>
    <col min="11733" max="11733" width="9.109375" style="4" customWidth="1"/>
    <col min="11734" max="11734" width="19.33203125" style="4" customWidth="1"/>
    <col min="11735" max="11735" width="15.33203125" style="4" customWidth="1"/>
    <col min="11736" max="11737" width="11.33203125" style="4" customWidth="1"/>
    <col min="11738" max="11738" width="12.6640625" style="4" customWidth="1"/>
    <col min="11739" max="11739" width="8.6640625" style="4" customWidth="1"/>
    <col min="11740" max="11740" width="9.5546875" style="4" customWidth="1"/>
    <col min="11741" max="11987" width="9.109375" style="4"/>
    <col min="11988" max="11988" width="28.44140625" style="4" customWidth="1"/>
    <col min="11989" max="11989" width="9.109375" style="4" customWidth="1"/>
    <col min="11990" max="11990" width="19.33203125" style="4" customWidth="1"/>
    <col min="11991" max="11991" width="15.33203125" style="4" customWidth="1"/>
    <col min="11992" max="11993" width="11.33203125" style="4" customWidth="1"/>
    <col min="11994" max="11994" width="12.6640625" style="4" customWidth="1"/>
    <col min="11995" max="11995" width="8.6640625" style="4" customWidth="1"/>
    <col min="11996" max="11996" width="9.5546875" style="4" customWidth="1"/>
    <col min="11997" max="12243" width="9.109375" style="4"/>
    <col min="12244" max="12244" width="28.44140625" style="4" customWidth="1"/>
    <col min="12245" max="12245" width="9.109375" style="4" customWidth="1"/>
    <col min="12246" max="12246" width="19.33203125" style="4" customWidth="1"/>
    <col min="12247" max="12247" width="15.33203125" style="4" customWidth="1"/>
    <col min="12248" max="12249" width="11.33203125" style="4" customWidth="1"/>
    <col min="12250" max="12250" width="12.6640625" style="4" customWidth="1"/>
    <col min="12251" max="12251" width="8.6640625" style="4" customWidth="1"/>
    <col min="12252" max="12252" width="9.5546875" style="4" customWidth="1"/>
    <col min="12253" max="12499" width="9.109375" style="4"/>
    <col min="12500" max="12500" width="28.44140625" style="4" customWidth="1"/>
    <col min="12501" max="12501" width="9.109375" style="4" customWidth="1"/>
    <col min="12502" max="12502" width="19.33203125" style="4" customWidth="1"/>
    <col min="12503" max="12503" width="15.33203125" style="4" customWidth="1"/>
    <col min="12504" max="12505" width="11.33203125" style="4" customWidth="1"/>
    <col min="12506" max="12506" width="12.6640625" style="4" customWidth="1"/>
    <col min="12507" max="12507" width="8.6640625" style="4" customWidth="1"/>
    <col min="12508" max="12508" width="9.5546875" style="4" customWidth="1"/>
    <col min="12509" max="12755" width="9.109375" style="4"/>
    <col min="12756" max="12756" width="28.44140625" style="4" customWidth="1"/>
    <col min="12757" max="12757" width="9.109375" style="4" customWidth="1"/>
    <col min="12758" max="12758" width="19.33203125" style="4" customWidth="1"/>
    <col min="12759" max="12759" width="15.33203125" style="4" customWidth="1"/>
    <col min="12760" max="12761" width="11.33203125" style="4" customWidth="1"/>
    <col min="12762" max="12762" width="12.6640625" style="4" customWidth="1"/>
    <col min="12763" max="12763" width="8.6640625" style="4" customWidth="1"/>
    <col min="12764" max="12764" width="9.5546875" style="4" customWidth="1"/>
    <col min="12765" max="13011" width="9.109375" style="4"/>
    <col min="13012" max="13012" width="28.44140625" style="4" customWidth="1"/>
    <col min="13013" max="13013" width="9.109375" style="4" customWidth="1"/>
    <col min="13014" max="13014" width="19.33203125" style="4" customWidth="1"/>
    <col min="13015" max="13015" width="15.33203125" style="4" customWidth="1"/>
    <col min="13016" max="13017" width="11.33203125" style="4" customWidth="1"/>
    <col min="13018" max="13018" width="12.6640625" style="4" customWidth="1"/>
    <col min="13019" max="13019" width="8.6640625" style="4" customWidth="1"/>
    <col min="13020" max="13020" width="9.5546875" style="4" customWidth="1"/>
    <col min="13021" max="13267" width="9.109375" style="4"/>
    <col min="13268" max="13268" width="28.44140625" style="4" customWidth="1"/>
    <col min="13269" max="13269" width="9.109375" style="4" customWidth="1"/>
    <col min="13270" max="13270" width="19.33203125" style="4" customWidth="1"/>
    <col min="13271" max="13271" width="15.33203125" style="4" customWidth="1"/>
    <col min="13272" max="13273" width="11.33203125" style="4" customWidth="1"/>
    <col min="13274" max="13274" width="12.6640625" style="4" customWidth="1"/>
    <col min="13275" max="13275" width="8.6640625" style="4" customWidth="1"/>
    <col min="13276" max="13276" width="9.5546875" style="4" customWidth="1"/>
    <col min="13277" max="13523" width="9.109375" style="4"/>
    <col min="13524" max="13524" width="28.44140625" style="4" customWidth="1"/>
    <col min="13525" max="13525" width="9.109375" style="4" customWidth="1"/>
    <col min="13526" max="13526" width="19.33203125" style="4" customWidth="1"/>
    <col min="13527" max="13527" width="15.33203125" style="4" customWidth="1"/>
    <col min="13528" max="13529" width="11.33203125" style="4" customWidth="1"/>
    <col min="13530" max="13530" width="12.6640625" style="4" customWidth="1"/>
    <col min="13531" max="13531" width="8.6640625" style="4" customWidth="1"/>
    <col min="13532" max="13532" width="9.5546875" style="4" customWidth="1"/>
    <col min="13533" max="13779" width="9.109375" style="4"/>
    <col min="13780" max="13780" width="28.44140625" style="4" customWidth="1"/>
    <col min="13781" max="13781" width="9.109375" style="4" customWidth="1"/>
    <col min="13782" max="13782" width="19.33203125" style="4" customWidth="1"/>
    <col min="13783" max="13783" width="15.33203125" style="4" customWidth="1"/>
    <col min="13784" max="13785" width="11.33203125" style="4" customWidth="1"/>
    <col min="13786" max="13786" width="12.6640625" style="4" customWidth="1"/>
    <col min="13787" max="13787" width="8.6640625" style="4" customWidth="1"/>
    <col min="13788" max="13788" width="9.5546875" style="4" customWidth="1"/>
    <col min="13789" max="14035" width="9.109375" style="4"/>
    <col min="14036" max="14036" width="28.44140625" style="4" customWidth="1"/>
    <col min="14037" max="14037" width="9.109375" style="4" customWidth="1"/>
    <col min="14038" max="14038" width="19.33203125" style="4" customWidth="1"/>
    <col min="14039" max="14039" width="15.33203125" style="4" customWidth="1"/>
    <col min="14040" max="14041" width="11.33203125" style="4" customWidth="1"/>
    <col min="14042" max="14042" width="12.6640625" style="4" customWidth="1"/>
    <col min="14043" max="14043" width="8.6640625" style="4" customWidth="1"/>
    <col min="14044" max="14044" width="9.5546875" style="4" customWidth="1"/>
    <col min="14045" max="14291" width="9.109375" style="4"/>
    <col min="14292" max="14292" width="28.44140625" style="4" customWidth="1"/>
    <col min="14293" max="14293" width="9.109375" style="4" customWidth="1"/>
    <col min="14294" max="14294" width="19.33203125" style="4" customWidth="1"/>
    <col min="14295" max="14295" width="15.33203125" style="4" customWidth="1"/>
    <col min="14296" max="14297" width="11.33203125" style="4" customWidth="1"/>
    <col min="14298" max="14298" width="12.6640625" style="4" customWidth="1"/>
    <col min="14299" max="14299" width="8.6640625" style="4" customWidth="1"/>
    <col min="14300" max="14300" width="9.5546875" style="4" customWidth="1"/>
    <col min="14301" max="14547" width="9.109375" style="4"/>
    <col min="14548" max="14548" width="28.44140625" style="4" customWidth="1"/>
    <col min="14549" max="14549" width="9.109375" style="4" customWidth="1"/>
    <col min="14550" max="14550" width="19.33203125" style="4" customWidth="1"/>
    <col min="14551" max="14551" width="15.33203125" style="4" customWidth="1"/>
    <col min="14552" max="14553" width="11.33203125" style="4" customWidth="1"/>
    <col min="14554" max="14554" width="12.6640625" style="4" customWidth="1"/>
    <col min="14555" max="14555" width="8.6640625" style="4" customWidth="1"/>
    <col min="14556" max="14556" width="9.5546875" style="4" customWidth="1"/>
    <col min="14557" max="14803" width="9.109375" style="4"/>
    <col min="14804" max="14804" width="28.44140625" style="4" customWidth="1"/>
    <col min="14805" max="14805" width="9.109375" style="4" customWidth="1"/>
    <col min="14806" max="14806" width="19.33203125" style="4" customWidth="1"/>
    <col min="14807" max="14807" width="15.33203125" style="4" customWidth="1"/>
    <col min="14808" max="14809" width="11.33203125" style="4" customWidth="1"/>
    <col min="14810" max="14810" width="12.6640625" style="4" customWidth="1"/>
    <col min="14811" max="14811" width="8.6640625" style="4" customWidth="1"/>
    <col min="14812" max="14812" width="9.5546875" style="4" customWidth="1"/>
    <col min="14813" max="15059" width="9.109375" style="4"/>
    <col min="15060" max="15060" width="28.44140625" style="4" customWidth="1"/>
    <col min="15061" max="15061" width="9.109375" style="4" customWidth="1"/>
    <col min="15062" max="15062" width="19.33203125" style="4" customWidth="1"/>
    <col min="15063" max="15063" width="15.33203125" style="4" customWidth="1"/>
    <col min="15064" max="15065" width="11.33203125" style="4" customWidth="1"/>
    <col min="15066" max="15066" width="12.6640625" style="4" customWidth="1"/>
    <col min="15067" max="15067" width="8.6640625" style="4" customWidth="1"/>
    <col min="15068" max="15068" width="9.5546875" style="4" customWidth="1"/>
    <col min="15069" max="15315" width="9.109375" style="4"/>
    <col min="15316" max="15316" width="28.44140625" style="4" customWidth="1"/>
    <col min="15317" max="15317" width="9.109375" style="4" customWidth="1"/>
    <col min="15318" max="15318" width="19.33203125" style="4" customWidth="1"/>
    <col min="15319" max="15319" width="15.33203125" style="4" customWidth="1"/>
    <col min="15320" max="15321" width="11.33203125" style="4" customWidth="1"/>
    <col min="15322" max="15322" width="12.6640625" style="4" customWidth="1"/>
    <col min="15323" max="15323" width="8.6640625" style="4" customWidth="1"/>
    <col min="15324" max="15324" width="9.5546875" style="4" customWidth="1"/>
    <col min="15325" max="15571" width="9.109375" style="4"/>
    <col min="15572" max="15572" width="28.44140625" style="4" customWidth="1"/>
    <col min="15573" max="15573" width="9.109375" style="4" customWidth="1"/>
    <col min="15574" max="15574" width="19.33203125" style="4" customWidth="1"/>
    <col min="15575" max="15575" width="15.33203125" style="4" customWidth="1"/>
    <col min="15576" max="15577" width="11.33203125" style="4" customWidth="1"/>
    <col min="15578" max="15578" width="12.6640625" style="4" customWidth="1"/>
    <col min="15579" max="15579" width="8.6640625" style="4" customWidth="1"/>
    <col min="15580" max="15580" width="9.5546875" style="4" customWidth="1"/>
    <col min="15581" max="15827" width="9.109375" style="4"/>
    <col min="15828" max="15828" width="28.44140625" style="4" customWidth="1"/>
    <col min="15829" max="15829" width="9.109375" style="4" customWidth="1"/>
    <col min="15830" max="15830" width="19.33203125" style="4" customWidth="1"/>
    <col min="15831" max="15831" width="15.33203125" style="4" customWidth="1"/>
    <col min="15832" max="15833" width="11.33203125" style="4" customWidth="1"/>
    <col min="15834" max="15834" width="12.6640625" style="4" customWidth="1"/>
    <col min="15835" max="15835" width="8.6640625" style="4" customWidth="1"/>
    <col min="15836" max="15836" width="9.5546875" style="4" customWidth="1"/>
    <col min="15837" max="16083" width="9.109375" style="4"/>
    <col min="16084" max="16084" width="28.44140625" style="4" customWidth="1"/>
    <col min="16085" max="16085" width="9.109375" style="4" customWidth="1"/>
    <col min="16086" max="16086" width="19.33203125" style="4" customWidth="1"/>
    <col min="16087" max="16087" width="15.33203125" style="4" customWidth="1"/>
    <col min="16088" max="16089" width="11.33203125" style="4" customWidth="1"/>
    <col min="16090" max="16090" width="12.6640625" style="4" customWidth="1"/>
    <col min="16091" max="16091" width="8.6640625" style="4" customWidth="1"/>
    <col min="16092" max="16092" width="9.5546875" style="4" customWidth="1"/>
    <col min="16093" max="16384" width="9.109375" style="4"/>
  </cols>
  <sheetData>
    <row r="1" spans="1:8" s="2" customFormat="1" ht="15.6" x14ac:dyDescent="0.3">
      <c r="A1" s="1" t="s">
        <v>0</v>
      </c>
      <c r="B1" s="1"/>
    </row>
    <row r="2" spans="1:8" ht="15.6" x14ac:dyDescent="0.3">
      <c r="A2" s="3" t="s">
        <v>1</v>
      </c>
      <c r="B2" s="1" t="s">
        <v>2</v>
      </c>
    </row>
    <row r="4" spans="1:8" x14ac:dyDescent="0.25">
      <c r="A4" s="3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spans="1:8" x14ac:dyDescent="0.25">
      <c r="D5" s="4" t="s">
        <v>11</v>
      </c>
      <c r="F5" s="4" t="s">
        <v>12</v>
      </c>
      <c r="G5" s="4" t="s">
        <v>13</v>
      </c>
      <c r="H5" s="4" t="s">
        <v>14</v>
      </c>
    </row>
    <row r="6" spans="1:8" x14ac:dyDescent="0.25">
      <c r="F6" s="4" t="s">
        <v>15</v>
      </c>
      <c r="G6" s="4" t="s">
        <v>16</v>
      </c>
      <c r="H6" s="4" t="s">
        <v>17</v>
      </c>
    </row>
    <row r="7" spans="1:8" x14ac:dyDescent="0.25">
      <c r="C7" s="4" t="s">
        <v>18</v>
      </c>
      <c r="D7" s="4" t="s">
        <v>19</v>
      </c>
      <c r="H7" s="4" t="s">
        <v>20</v>
      </c>
    </row>
    <row r="8" spans="1:8" x14ac:dyDescent="0.25">
      <c r="C8" s="5" t="s">
        <v>21</v>
      </c>
      <c r="D8" s="4">
        <v>3200000</v>
      </c>
    </row>
    <row r="9" spans="1:8" x14ac:dyDescent="0.25">
      <c r="C9" s="5" t="s">
        <v>49</v>
      </c>
      <c r="D9" s="5" t="s">
        <v>22</v>
      </c>
    </row>
    <row r="10" spans="1:8" ht="15.6" x14ac:dyDescent="0.3">
      <c r="A10" s="1"/>
      <c r="D10" s="6">
        <v>2960000</v>
      </c>
    </row>
    <row r="11" spans="1:8" ht="15.6" x14ac:dyDescent="0.3">
      <c r="A11" s="1" t="s">
        <v>23</v>
      </c>
    </row>
    <row r="12" spans="1:8" ht="15.6" x14ac:dyDescent="0.3">
      <c r="A12" s="1"/>
    </row>
    <row r="13" spans="1:8" ht="15.6" x14ac:dyDescent="0.3">
      <c r="A13" s="1" t="s">
        <v>59</v>
      </c>
      <c r="D13" s="7"/>
      <c r="E13" s="7"/>
      <c r="F13" s="7"/>
      <c r="G13" s="7"/>
      <c r="H13" s="7"/>
    </row>
    <row r="14" spans="1:8" ht="15.6" x14ac:dyDescent="0.3">
      <c r="A14" s="8"/>
      <c r="B14" s="4"/>
      <c r="E14" s="7"/>
      <c r="F14" s="7"/>
      <c r="G14" s="7"/>
      <c r="H14" s="7"/>
    </row>
    <row r="15" spans="1:8" ht="16.2" thickBot="1" x14ac:dyDescent="0.35">
      <c r="B15" s="8"/>
      <c r="E15" s="7"/>
      <c r="F15" s="7"/>
      <c r="G15" s="7"/>
      <c r="H15" s="7"/>
    </row>
    <row r="16" spans="1:8" ht="71.25" customHeight="1" thickBot="1" x14ac:dyDescent="0.3">
      <c r="A16" s="9"/>
      <c r="B16" s="10" t="s">
        <v>4</v>
      </c>
      <c r="C16" s="11" t="s">
        <v>24</v>
      </c>
      <c r="D16" s="11" t="s">
        <v>25</v>
      </c>
      <c r="E16" s="11" t="s">
        <v>7</v>
      </c>
      <c r="F16" s="11" t="s">
        <v>26</v>
      </c>
      <c r="G16" s="11" t="s">
        <v>27</v>
      </c>
      <c r="H16" s="12" t="s">
        <v>28</v>
      </c>
    </row>
    <row r="17" spans="1:8" ht="15.6" x14ac:dyDescent="0.3">
      <c r="A17" s="13" t="s">
        <v>29</v>
      </c>
      <c r="B17" s="14"/>
      <c r="C17" s="15"/>
      <c r="D17" s="13"/>
      <c r="E17" s="13"/>
      <c r="F17" s="13"/>
      <c r="G17" s="13"/>
      <c r="H17" s="13"/>
    </row>
    <row r="18" spans="1:8" x14ac:dyDescent="0.25">
      <c r="A18" s="16" t="s">
        <v>50</v>
      </c>
      <c r="B18" s="17">
        <v>20408</v>
      </c>
      <c r="C18" s="19">
        <v>13954</v>
      </c>
      <c r="D18" s="19">
        <v>6454</v>
      </c>
      <c r="E18" s="19">
        <v>5942</v>
      </c>
      <c r="F18" s="19">
        <v>144</v>
      </c>
      <c r="G18" s="19">
        <v>9650</v>
      </c>
      <c r="H18" s="19">
        <v>4672</v>
      </c>
    </row>
    <row r="19" spans="1:8" x14ac:dyDescent="0.25">
      <c r="A19" s="16" t="s">
        <v>52</v>
      </c>
      <c r="B19" s="17">
        <v>21795</v>
      </c>
      <c r="C19" s="19">
        <v>13731</v>
      </c>
      <c r="D19" s="19">
        <v>8064</v>
      </c>
      <c r="E19" s="19">
        <v>6306</v>
      </c>
      <c r="F19" s="19">
        <v>187</v>
      </c>
      <c r="G19" s="19">
        <v>8641</v>
      </c>
      <c r="H19" s="19">
        <v>6661</v>
      </c>
    </row>
    <row r="20" spans="1:8" x14ac:dyDescent="0.25">
      <c r="A20" s="16" t="s">
        <v>51</v>
      </c>
      <c r="B20" s="18">
        <f>(B19*1000/3861967)</f>
        <v>5.6434972126898026</v>
      </c>
      <c r="C20" s="18">
        <f t="shared" ref="C20:H20" si="0">(C19*1000/3861967)</f>
        <v>3.5554420843057435</v>
      </c>
      <c r="D20" s="18">
        <f t="shared" si="0"/>
        <v>2.0880551283840592</v>
      </c>
      <c r="E20" s="18">
        <f t="shared" si="0"/>
        <v>1.6328466814967606</v>
      </c>
      <c r="F20" s="18">
        <f t="shared" si="0"/>
        <v>4.8420921255929943E-2</v>
      </c>
      <c r="G20" s="18">
        <f t="shared" si="0"/>
        <v>2.2374608586764206</v>
      </c>
      <c r="H20" s="18">
        <f t="shared" si="0"/>
        <v>1.7247687512606917</v>
      </c>
    </row>
    <row r="21" spans="1:8" ht="15.6" x14ac:dyDescent="0.3">
      <c r="A21" s="21" t="s">
        <v>55</v>
      </c>
      <c r="B21" s="49"/>
      <c r="C21" s="15"/>
      <c r="D21" s="15"/>
      <c r="E21" s="15"/>
      <c r="F21" s="15"/>
      <c r="G21" s="15"/>
      <c r="H21" s="15"/>
    </row>
    <row r="22" spans="1:8" x14ac:dyDescent="0.25">
      <c r="A22" s="16" t="s">
        <v>50</v>
      </c>
      <c r="B22" s="19">
        <v>6441</v>
      </c>
      <c r="C22" s="19">
        <v>5073</v>
      </c>
      <c r="D22" s="19">
        <v>1368</v>
      </c>
      <c r="E22" s="17"/>
      <c r="F22" s="17"/>
      <c r="G22" s="19">
        <v>6165</v>
      </c>
      <c r="H22" s="48">
        <v>276</v>
      </c>
    </row>
    <row r="23" spans="1:8" x14ac:dyDescent="0.25">
      <c r="A23" s="16" t="s">
        <v>52</v>
      </c>
      <c r="B23" s="19">
        <v>5388</v>
      </c>
      <c r="C23" s="19">
        <v>4311</v>
      </c>
      <c r="D23" s="19">
        <v>1077</v>
      </c>
      <c r="E23" s="23"/>
      <c r="F23" s="23"/>
      <c r="G23" s="19">
        <v>5051</v>
      </c>
      <c r="H23" s="48">
        <v>337</v>
      </c>
    </row>
    <row r="24" spans="1:8" x14ac:dyDescent="0.25">
      <c r="A24" s="16" t="s">
        <v>51</v>
      </c>
      <c r="B24" s="18">
        <f>(B23*1000/772122)</f>
        <v>6.9781718433097364</v>
      </c>
      <c r="C24" s="18">
        <f t="shared" ref="C24:H24" si="1">(C23*1000/772122)</f>
        <v>5.5833145539176448</v>
      </c>
      <c r="D24" s="18">
        <f t="shared" si="1"/>
        <v>1.394857289392091</v>
      </c>
      <c r="E24" s="18"/>
      <c r="F24" s="18"/>
      <c r="G24" s="18">
        <f t="shared" si="1"/>
        <v>6.5417123200737706</v>
      </c>
      <c r="H24" s="18">
        <f t="shared" si="1"/>
        <v>0.43645952323596532</v>
      </c>
    </row>
    <row r="25" spans="1:8" ht="15.6" x14ac:dyDescent="0.3">
      <c r="A25" s="21" t="s">
        <v>30</v>
      </c>
      <c r="B25" s="49"/>
      <c r="C25" s="15"/>
      <c r="D25" s="16"/>
      <c r="E25" s="15"/>
      <c r="F25" s="15"/>
      <c r="G25" s="15"/>
      <c r="H25" s="15"/>
    </row>
    <row r="26" spans="1:8" x14ac:dyDescent="0.25">
      <c r="A26" s="16" t="s">
        <v>50</v>
      </c>
      <c r="B26" s="22">
        <v>190</v>
      </c>
      <c r="C26" s="22"/>
      <c r="D26" s="24">
        <v>190</v>
      </c>
      <c r="E26" s="22"/>
      <c r="F26" s="22"/>
      <c r="G26" s="22"/>
      <c r="H26" s="48">
        <v>190</v>
      </c>
    </row>
    <row r="27" spans="1:8" x14ac:dyDescent="0.25">
      <c r="A27" s="16" t="s">
        <v>52</v>
      </c>
      <c r="B27" s="15">
        <v>240</v>
      </c>
      <c r="C27" s="15"/>
      <c r="D27" s="15">
        <v>240</v>
      </c>
      <c r="E27" s="15"/>
      <c r="F27" s="15"/>
      <c r="G27" s="15"/>
      <c r="H27" s="48">
        <v>240</v>
      </c>
    </row>
    <row r="28" spans="1:8" x14ac:dyDescent="0.25">
      <c r="A28" s="16" t="s">
        <v>51</v>
      </c>
      <c r="B28" s="18">
        <f>(B27*1000/306101)</f>
        <v>0.78405493611585719</v>
      </c>
      <c r="C28" s="18"/>
      <c r="D28" s="18">
        <f t="shared" ref="D28:H28" si="2">(D27*1000/306101)</f>
        <v>0.78405493611585719</v>
      </c>
      <c r="E28" s="18"/>
      <c r="F28" s="18"/>
      <c r="G28" s="18"/>
      <c r="H28" s="18">
        <f t="shared" si="2"/>
        <v>0.78405493611585719</v>
      </c>
    </row>
    <row r="29" spans="1:8" ht="15.6" x14ac:dyDescent="0.3">
      <c r="A29" s="21" t="s">
        <v>58</v>
      </c>
      <c r="B29" s="49"/>
      <c r="C29" s="15"/>
      <c r="D29" s="15"/>
      <c r="E29" s="16"/>
      <c r="F29" s="16"/>
      <c r="G29" s="15"/>
      <c r="H29" s="16"/>
    </row>
    <row r="30" spans="1:8" x14ac:dyDescent="0.25">
      <c r="A30" s="16" t="s">
        <v>50</v>
      </c>
      <c r="B30" s="19">
        <v>898</v>
      </c>
      <c r="C30" s="19">
        <v>300</v>
      </c>
      <c r="D30" s="19">
        <v>598</v>
      </c>
      <c r="E30" s="48">
        <v>229</v>
      </c>
      <c r="F30" s="26"/>
      <c r="G30" s="25">
        <v>42</v>
      </c>
      <c r="H30" s="48">
        <v>627</v>
      </c>
    </row>
    <row r="31" spans="1:8" x14ac:dyDescent="0.25">
      <c r="A31" s="16" t="s">
        <v>52</v>
      </c>
      <c r="B31" s="19">
        <v>1164</v>
      </c>
      <c r="C31" s="19">
        <v>402</v>
      </c>
      <c r="D31" s="19">
        <v>762</v>
      </c>
      <c r="E31" s="48">
        <v>277</v>
      </c>
      <c r="F31" s="17"/>
      <c r="G31" s="17">
        <v>91</v>
      </c>
      <c r="H31" s="48">
        <v>796</v>
      </c>
    </row>
    <row r="32" spans="1:8" x14ac:dyDescent="0.25">
      <c r="A32" s="16" t="s">
        <v>51</v>
      </c>
      <c r="B32" s="18">
        <f>(B31*1000/119234)</f>
        <v>9.7623161178858382</v>
      </c>
      <c r="C32" s="18">
        <f t="shared" ref="C32:H32" si="3">(C31*1000/119234)</f>
        <v>3.3715215458677892</v>
      </c>
      <c r="D32" s="18">
        <f t="shared" si="3"/>
        <v>6.3907945720180486</v>
      </c>
      <c r="E32" s="18">
        <f t="shared" si="3"/>
        <v>2.3231628562322828</v>
      </c>
      <c r="F32" s="18"/>
      <c r="G32" s="18">
        <f t="shared" si="3"/>
        <v>0.76320512605464885</v>
      </c>
      <c r="H32" s="18">
        <f t="shared" si="3"/>
        <v>6.6759481355989063</v>
      </c>
    </row>
    <row r="33" spans="1:8" ht="15.6" x14ac:dyDescent="0.3">
      <c r="A33" s="21" t="s">
        <v>31</v>
      </c>
      <c r="B33" s="14"/>
      <c r="C33" s="15"/>
      <c r="D33" s="15"/>
      <c r="E33" s="15"/>
      <c r="F33" s="15"/>
      <c r="G33" s="15"/>
      <c r="H33" s="16"/>
    </row>
    <row r="34" spans="1:8" x14ac:dyDescent="0.25">
      <c r="A34" s="16" t="s">
        <v>50</v>
      </c>
      <c r="B34" s="19">
        <v>1053</v>
      </c>
      <c r="C34" s="19">
        <v>368</v>
      </c>
      <c r="D34" s="19">
        <v>685</v>
      </c>
      <c r="E34" s="48">
        <v>357</v>
      </c>
      <c r="F34" s="15"/>
      <c r="G34" s="15"/>
      <c r="H34" s="48">
        <v>696</v>
      </c>
    </row>
    <row r="35" spans="1:8" x14ac:dyDescent="0.25">
      <c r="A35" s="16" t="s">
        <v>52</v>
      </c>
      <c r="B35" s="19">
        <v>1094</v>
      </c>
      <c r="C35" s="19">
        <v>346</v>
      </c>
      <c r="D35" s="19">
        <v>748</v>
      </c>
      <c r="E35" s="48">
        <v>330</v>
      </c>
      <c r="F35" s="17"/>
      <c r="G35" s="17"/>
      <c r="H35" s="48">
        <v>764</v>
      </c>
    </row>
    <row r="36" spans="1:8" x14ac:dyDescent="0.25">
      <c r="A36" s="16" t="s">
        <v>51</v>
      </c>
      <c r="B36" s="18">
        <f>(B35*1000/135184)</f>
        <v>8.0926736891939868</v>
      </c>
      <c r="C36" s="18">
        <f t="shared" ref="C36:H36" si="4">(C35*1000/135184)</f>
        <v>2.5594744940229615</v>
      </c>
      <c r="D36" s="18">
        <f t="shared" si="4"/>
        <v>5.5331991951710258</v>
      </c>
      <c r="E36" s="18">
        <f t="shared" si="4"/>
        <v>2.4411172919872173</v>
      </c>
      <c r="F36" s="18"/>
      <c r="G36" s="18"/>
      <c r="H36" s="18">
        <f t="shared" si="4"/>
        <v>5.6515563972067699</v>
      </c>
    </row>
    <row r="37" spans="1:8" ht="15.6" x14ac:dyDescent="0.3">
      <c r="A37" s="21" t="s">
        <v>32</v>
      </c>
      <c r="B37" s="14"/>
      <c r="C37" s="15"/>
      <c r="D37" s="15"/>
      <c r="E37" s="15"/>
      <c r="F37" s="15"/>
      <c r="G37" s="15"/>
      <c r="H37" s="16"/>
    </row>
    <row r="38" spans="1:8" x14ac:dyDescent="0.25">
      <c r="A38" s="16" t="s">
        <v>50</v>
      </c>
      <c r="B38" s="47">
        <v>587</v>
      </c>
      <c r="C38" s="47">
        <v>397</v>
      </c>
      <c r="D38" s="47">
        <v>190</v>
      </c>
      <c r="E38" s="48">
        <v>422</v>
      </c>
      <c r="F38" s="15"/>
      <c r="G38" s="15"/>
      <c r="H38" s="48">
        <v>165</v>
      </c>
    </row>
    <row r="39" spans="1:8" x14ac:dyDescent="0.25">
      <c r="A39" s="16" t="s">
        <v>52</v>
      </c>
      <c r="B39" s="47">
        <v>587</v>
      </c>
      <c r="C39" s="47">
        <v>397</v>
      </c>
      <c r="D39" s="47">
        <v>190</v>
      </c>
      <c r="E39" s="48">
        <v>422</v>
      </c>
      <c r="F39" s="15"/>
      <c r="G39" s="15"/>
      <c r="H39" s="48">
        <v>165</v>
      </c>
    </row>
    <row r="40" spans="1:8" x14ac:dyDescent="0.25">
      <c r="A40" s="16" t="s">
        <v>51</v>
      </c>
      <c r="B40" s="18">
        <f>(B39*1000/110077)</f>
        <v>5.3326307948072715</v>
      </c>
      <c r="C40" s="18">
        <f t="shared" ref="C40:H40" si="5">(C39*1000/110077)</f>
        <v>3.6065663126720389</v>
      </c>
      <c r="D40" s="18">
        <f t="shared" si="5"/>
        <v>1.7260644821352327</v>
      </c>
      <c r="E40" s="18">
        <f t="shared" si="5"/>
        <v>3.8336800603214112</v>
      </c>
      <c r="F40" s="18"/>
      <c r="G40" s="18"/>
      <c r="H40" s="18">
        <f t="shared" si="5"/>
        <v>1.4989507344858599</v>
      </c>
    </row>
    <row r="41" spans="1:8" ht="15.6" x14ac:dyDescent="0.3">
      <c r="A41" s="21" t="s">
        <v>33</v>
      </c>
      <c r="B41" s="14"/>
      <c r="C41" s="15"/>
      <c r="D41" s="15"/>
      <c r="E41" s="15"/>
      <c r="F41" s="15"/>
      <c r="G41" s="15"/>
      <c r="H41" s="16"/>
    </row>
    <row r="42" spans="1:8" x14ac:dyDescent="0.25">
      <c r="A42" s="16" t="s">
        <v>50</v>
      </c>
      <c r="B42" s="19">
        <v>1375</v>
      </c>
      <c r="C42" s="19">
        <v>405</v>
      </c>
      <c r="D42" s="19">
        <v>970</v>
      </c>
      <c r="E42" s="48">
        <v>887</v>
      </c>
      <c r="F42" s="15"/>
      <c r="G42" s="15"/>
      <c r="H42" s="48">
        <v>488</v>
      </c>
    </row>
    <row r="43" spans="1:8" x14ac:dyDescent="0.25">
      <c r="A43" s="16" t="s">
        <v>52</v>
      </c>
      <c r="B43" s="19">
        <v>1637</v>
      </c>
      <c r="C43" s="19">
        <v>405</v>
      </c>
      <c r="D43" s="19">
        <v>1232</v>
      </c>
      <c r="E43" s="48">
        <v>887</v>
      </c>
      <c r="F43" s="17"/>
      <c r="G43" s="17"/>
      <c r="H43" s="48">
        <v>750</v>
      </c>
    </row>
    <row r="44" spans="1:8" x14ac:dyDescent="0.25">
      <c r="A44" s="16" t="s">
        <v>51</v>
      </c>
      <c r="B44" s="18">
        <f>(B43*1000/158952)</f>
        <v>10.298706527756806</v>
      </c>
      <c r="C44" s="18">
        <f t="shared" ref="C44:H44" si="6">(C43*1000/158952)</f>
        <v>2.547939000452967</v>
      </c>
      <c r="D44" s="18">
        <f t="shared" si="6"/>
        <v>7.7507675273038403</v>
      </c>
      <c r="E44" s="18">
        <f t="shared" si="6"/>
        <v>5.5803009713624236</v>
      </c>
      <c r="F44" s="18"/>
      <c r="G44" s="18"/>
      <c r="H44" s="18">
        <f t="shared" si="6"/>
        <v>4.7184055563943836</v>
      </c>
    </row>
    <row r="45" spans="1:8" ht="15.6" x14ac:dyDescent="0.3">
      <c r="A45" s="21" t="s">
        <v>34</v>
      </c>
      <c r="B45" s="14"/>
      <c r="C45" s="15"/>
      <c r="D45" s="15"/>
      <c r="E45" s="15"/>
      <c r="F45" s="15"/>
      <c r="G45" s="15"/>
      <c r="H45" s="16"/>
    </row>
    <row r="46" spans="1:8" x14ac:dyDescent="0.25">
      <c r="A46" s="16" t="s">
        <v>50</v>
      </c>
      <c r="B46" s="22">
        <v>287</v>
      </c>
      <c r="C46" s="25">
        <v>287</v>
      </c>
      <c r="D46" s="25"/>
      <c r="E46" s="48">
        <v>287</v>
      </c>
      <c r="F46" s="15"/>
      <c r="G46" s="15"/>
      <c r="H46" s="16"/>
    </row>
    <row r="47" spans="1:8" x14ac:dyDescent="0.25">
      <c r="A47" s="16" t="s">
        <v>52</v>
      </c>
      <c r="B47" s="15">
        <v>328</v>
      </c>
      <c r="C47" s="15">
        <v>328</v>
      </c>
      <c r="D47" s="15"/>
      <c r="E47" s="48">
        <v>328</v>
      </c>
      <c r="F47" s="15"/>
      <c r="G47" s="15"/>
      <c r="H47" s="16"/>
    </row>
    <row r="48" spans="1:8" x14ac:dyDescent="0.25">
      <c r="A48" s="16" t="s">
        <v>51</v>
      </c>
      <c r="B48" s="18">
        <f>(B47*1000/99599)</f>
        <v>3.2932057550778624</v>
      </c>
      <c r="C48" s="18">
        <f t="shared" ref="C48:E48" si="7">(C47*1000/99599)</f>
        <v>3.2932057550778624</v>
      </c>
      <c r="D48" s="18"/>
      <c r="E48" s="18">
        <f t="shared" si="7"/>
        <v>3.2932057550778624</v>
      </c>
      <c r="F48" s="18"/>
      <c r="G48" s="18"/>
      <c r="H48" s="18"/>
    </row>
    <row r="49" spans="1:8" ht="15.6" x14ac:dyDescent="0.3">
      <c r="A49" s="21" t="s">
        <v>35</v>
      </c>
      <c r="B49" s="14"/>
      <c r="C49" s="15"/>
      <c r="D49" s="15"/>
      <c r="E49" s="15"/>
      <c r="F49" s="15"/>
      <c r="G49" s="15"/>
      <c r="H49" s="16"/>
    </row>
    <row r="50" spans="1:8" x14ac:dyDescent="0.25">
      <c r="A50" s="16" t="s">
        <v>50</v>
      </c>
      <c r="B50" s="47">
        <v>411</v>
      </c>
      <c r="C50" s="47">
        <v>265</v>
      </c>
      <c r="D50" s="47">
        <v>146</v>
      </c>
      <c r="E50" s="48">
        <v>271</v>
      </c>
      <c r="F50" s="15"/>
      <c r="G50" s="15"/>
      <c r="H50" s="48">
        <v>140</v>
      </c>
    </row>
    <row r="51" spans="1:8" x14ac:dyDescent="0.25">
      <c r="A51" s="16" t="s">
        <v>52</v>
      </c>
      <c r="B51" s="47">
        <v>740</v>
      </c>
      <c r="C51" s="47">
        <v>432</v>
      </c>
      <c r="D51" s="47">
        <v>308</v>
      </c>
      <c r="E51" s="48">
        <v>438</v>
      </c>
      <c r="F51" s="15"/>
      <c r="G51" s="15"/>
      <c r="H51" s="48">
        <v>302</v>
      </c>
    </row>
    <row r="52" spans="1:8" x14ac:dyDescent="0.25">
      <c r="A52" s="16" t="s">
        <v>51</v>
      </c>
      <c r="B52" s="18">
        <f>(B51*1000/98994)</f>
        <v>7.4752005172030627</v>
      </c>
      <c r="C52" s="18">
        <f t="shared" ref="C52:H52" si="8">(C51*1000/98994)</f>
        <v>4.3639008424753012</v>
      </c>
      <c r="D52" s="18">
        <f t="shared" si="8"/>
        <v>3.1112996747277615</v>
      </c>
      <c r="E52" s="18">
        <f t="shared" si="8"/>
        <v>4.4245105763985695</v>
      </c>
      <c r="F52" s="18"/>
      <c r="G52" s="18"/>
      <c r="H52" s="18">
        <f t="shared" si="8"/>
        <v>3.0506899408044932</v>
      </c>
    </row>
    <row r="53" spans="1:8" ht="15" customHeight="1" x14ac:dyDescent="0.3">
      <c r="A53" s="21" t="s">
        <v>36</v>
      </c>
      <c r="B53" s="14"/>
      <c r="C53" s="15"/>
      <c r="D53" s="15"/>
      <c r="E53" s="15"/>
      <c r="F53" s="15"/>
      <c r="G53" s="15"/>
      <c r="H53" s="16"/>
    </row>
    <row r="54" spans="1:8" ht="15" customHeight="1" x14ac:dyDescent="0.25">
      <c r="A54" s="16" t="s">
        <v>50</v>
      </c>
      <c r="B54" s="19">
        <v>1989</v>
      </c>
      <c r="C54" s="19">
        <v>1202</v>
      </c>
      <c r="D54" s="19">
        <v>787</v>
      </c>
      <c r="E54" s="15"/>
      <c r="F54" s="15">
        <v>14</v>
      </c>
      <c r="G54" s="17">
        <v>1161</v>
      </c>
      <c r="H54" s="19">
        <v>814</v>
      </c>
    </row>
    <row r="55" spans="1:8" ht="15" customHeight="1" x14ac:dyDescent="0.25">
      <c r="A55" s="16" t="s">
        <v>52</v>
      </c>
      <c r="B55" s="19">
        <v>2480</v>
      </c>
      <c r="C55" s="19">
        <v>1230</v>
      </c>
      <c r="D55" s="19">
        <v>1250</v>
      </c>
      <c r="E55" s="17"/>
      <c r="F55" s="17">
        <v>14</v>
      </c>
      <c r="G55" s="17">
        <v>1170</v>
      </c>
      <c r="H55" s="19">
        <v>1296</v>
      </c>
    </row>
    <row r="56" spans="1:8" ht="15" customHeight="1" x14ac:dyDescent="0.25">
      <c r="A56" s="16" t="s">
        <v>51</v>
      </c>
      <c r="B56" s="18">
        <f>(B55*1000/264886)</f>
        <v>9.362518215383222</v>
      </c>
      <c r="C56" s="18">
        <f t="shared" ref="C56:H56" si="9">(C55*1000/264886)</f>
        <v>4.6435070181134526</v>
      </c>
      <c r="D56" s="18">
        <f t="shared" si="9"/>
        <v>4.7190111972697686</v>
      </c>
      <c r="E56" s="18"/>
      <c r="F56" s="18">
        <f t="shared" si="9"/>
        <v>5.2852925409421408E-2</v>
      </c>
      <c r="G56" s="18">
        <f t="shared" si="9"/>
        <v>4.4169944806445036</v>
      </c>
      <c r="H56" s="18">
        <f t="shared" si="9"/>
        <v>4.8926708093292968</v>
      </c>
    </row>
    <row r="57" spans="1:8" ht="15.6" x14ac:dyDescent="0.3">
      <c r="A57" s="21" t="s">
        <v>37</v>
      </c>
      <c r="B57" s="14"/>
      <c r="C57" s="15"/>
      <c r="D57" s="15"/>
      <c r="E57" s="15"/>
      <c r="F57" s="15"/>
      <c r="G57" s="15"/>
      <c r="H57" s="16"/>
    </row>
    <row r="58" spans="1:8" x14ac:dyDescent="0.25">
      <c r="A58" s="16" t="s">
        <v>50</v>
      </c>
      <c r="B58" s="22">
        <v>96</v>
      </c>
      <c r="C58" s="25">
        <v>94</v>
      </c>
      <c r="D58" s="25">
        <v>2</v>
      </c>
      <c r="E58" s="15">
        <v>76</v>
      </c>
      <c r="F58" s="15">
        <v>20</v>
      </c>
      <c r="G58" s="15"/>
      <c r="H58" s="16"/>
    </row>
    <row r="59" spans="1:8" x14ac:dyDescent="0.25">
      <c r="A59" s="16" t="s">
        <v>52</v>
      </c>
      <c r="B59" s="15">
        <v>96</v>
      </c>
      <c r="C59" s="15">
        <v>94</v>
      </c>
      <c r="D59" s="15">
        <v>2</v>
      </c>
      <c r="E59" s="15">
        <v>76</v>
      </c>
      <c r="F59" s="15">
        <v>20</v>
      </c>
      <c r="G59" s="15"/>
      <c r="H59" s="16"/>
    </row>
    <row r="60" spans="1:8" x14ac:dyDescent="0.25">
      <c r="A60" s="16" t="s">
        <v>51</v>
      </c>
      <c r="B60" s="18">
        <f>(B59*1000/42827)</f>
        <v>2.2415765755247858</v>
      </c>
      <c r="C60" s="18">
        <f t="shared" ref="C60:F60" si="10">(C59*1000/42827)</f>
        <v>2.1948770635346859</v>
      </c>
      <c r="D60" s="18">
        <f t="shared" si="10"/>
        <v>4.6699511990099703E-2</v>
      </c>
      <c r="E60" s="18">
        <f t="shared" si="10"/>
        <v>1.7745814556237887</v>
      </c>
      <c r="F60" s="18">
        <f t="shared" si="10"/>
        <v>0.46699511990099701</v>
      </c>
      <c r="G60" s="18"/>
      <c r="H60" s="18"/>
    </row>
    <row r="61" spans="1:8" ht="15.6" x14ac:dyDescent="0.3">
      <c r="A61" s="21" t="s">
        <v>38</v>
      </c>
      <c r="B61" s="14"/>
      <c r="C61" s="15"/>
      <c r="D61" s="15"/>
      <c r="E61" s="15"/>
      <c r="F61" s="15"/>
      <c r="G61" s="15"/>
      <c r="H61" s="16"/>
    </row>
    <row r="62" spans="1:8" x14ac:dyDescent="0.25">
      <c r="A62" s="16" t="s">
        <v>50</v>
      </c>
      <c r="B62" s="22">
        <v>207</v>
      </c>
      <c r="C62" s="25">
        <v>202</v>
      </c>
      <c r="D62" s="25">
        <v>5</v>
      </c>
      <c r="E62" s="15">
        <v>207</v>
      </c>
      <c r="F62" s="15"/>
      <c r="G62" s="15"/>
      <c r="H62" s="16"/>
    </row>
    <row r="63" spans="1:8" x14ac:dyDescent="0.25">
      <c r="A63" s="16" t="s">
        <v>52</v>
      </c>
      <c r="B63" s="15">
        <v>207</v>
      </c>
      <c r="C63" s="15">
        <v>202</v>
      </c>
      <c r="D63" s="15">
        <v>5</v>
      </c>
      <c r="E63" s="15">
        <v>207</v>
      </c>
      <c r="F63" s="15"/>
      <c r="G63" s="15"/>
      <c r="H63" s="16"/>
    </row>
    <row r="64" spans="1:8" x14ac:dyDescent="0.25">
      <c r="A64" s="16" t="s">
        <v>51</v>
      </c>
      <c r="B64" s="18">
        <f>(B63*1000/68035)</f>
        <v>3.0425516278386127</v>
      </c>
      <c r="C64" s="18">
        <f t="shared" ref="C64:E64" si="11">(C63*1000/68035)</f>
        <v>2.9690600426251192</v>
      </c>
      <c r="D64" s="18">
        <f t="shared" si="11"/>
        <v>7.3491585213493055E-2</v>
      </c>
      <c r="E64" s="18">
        <f t="shared" si="11"/>
        <v>3.0425516278386127</v>
      </c>
      <c r="F64" s="18"/>
      <c r="G64" s="18"/>
      <c r="H64" s="18"/>
    </row>
    <row r="65" spans="1:8" ht="15.6" x14ac:dyDescent="0.3">
      <c r="A65" s="21" t="s">
        <v>39</v>
      </c>
      <c r="B65" s="14"/>
      <c r="C65" s="15"/>
      <c r="D65" s="15"/>
      <c r="E65" s="15"/>
      <c r="F65" s="15"/>
      <c r="G65" s="15"/>
      <c r="H65" s="16"/>
    </row>
    <row r="66" spans="1:8" x14ac:dyDescent="0.25">
      <c r="A66" s="16" t="s">
        <v>50</v>
      </c>
      <c r="B66" s="22">
        <v>456</v>
      </c>
      <c r="C66" s="25">
        <v>289</v>
      </c>
      <c r="D66" s="25">
        <v>167</v>
      </c>
      <c r="E66" s="48">
        <v>306</v>
      </c>
      <c r="F66" s="15"/>
      <c r="G66" s="15"/>
      <c r="H66" s="48">
        <v>150</v>
      </c>
    </row>
    <row r="67" spans="1:8" x14ac:dyDescent="0.25">
      <c r="A67" s="16" t="s">
        <v>52</v>
      </c>
      <c r="B67" s="15">
        <v>586</v>
      </c>
      <c r="C67" s="15">
        <v>309</v>
      </c>
      <c r="D67" s="15">
        <v>277</v>
      </c>
      <c r="E67" s="48">
        <v>326</v>
      </c>
      <c r="F67" s="15"/>
      <c r="G67" s="15"/>
      <c r="H67" s="48">
        <v>260</v>
      </c>
    </row>
    <row r="68" spans="1:8" x14ac:dyDescent="0.25">
      <c r="A68" s="16" t="s">
        <v>51</v>
      </c>
      <c r="B68" s="18">
        <f>(B67*1000/61326)</f>
        <v>9.555490330365588</v>
      </c>
      <c r="C68" s="18">
        <f t="shared" ref="C68:H68" si="12">(C67*1000/61326)</f>
        <v>5.0386459250562563</v>
      </c>
      <c r="D68" s="18">
        <f t="shared" si="12"/>
        <v>4.5168444053093308</v>
      </c>
      <c r="E68" s="18">
        <f t="shared" si="12"/>
        <v>5.315852982421811</v>
      </c>
      <c r="F68" s="18"/>
      <c r="G68" s="18"/>
      <c r="H68" s="18">
        <f t="shared" si="12"/>
        <v>4.2396373479437761</v>
      </c>
    </row>
    <row r="69" spans="1:8" ht="15.6" x14ac:dyDescent="0.3">
      <c r="A69" s="21" t="s">
        <v>40</v>
      </c>
      <c r="B69" s="14"/>
      <c r="C69" s="15"/>
      <c r="D69" s="15"/>
      <c r="E69" s="15"/>
      <c r="F69" s="15"/>
      <c r="G69" s="15"/>
      <c r="H69" s="16"/>
    </row>
    <row r="70" spans="1:8" x14ac:dyDescent="0.25">
      <c r="A70" s="16" t="s">
        <v>50</v>
      </c>
      <c r="B70" s="47">
        <v>658</v>
      </c>
      <c r="C70" s="47">
        <v>483</v>
      </c>
      <c r="D70" s="47">
        <v>175</v>
      </c>
      <c r="E70" s="15">
        <v>518</v>
      </c>
      <c r="F70" s="15"/>
      <c r="G70" s="15"/>
      <c r="H70" s="16">
        <v>140</v>
      </c>
    </row>
    <row r="71" spans="1:8" x14ac:dyDescent="0.25">
      <c r="A71" s="16" t="s">
        <v>52</v>
      </c>
      <c r="B71" s="47">
        <v>658</v>
      </c>
      <c r="C71" s="47">
        <v>483</v>
      </c>
      <c r="D71" s="47">
        <v>175</v>
      </c>
      <c r="E71" s="15">
        <v>518</v>
      </c>
      <c r="F71" s="15"/>
      <c r="G71" s="15"/>
      <c r="H71" s="16">
        <v>140</v>
      </c>
    </row>
    <row r="72" spans="1:8" x14ac:dyDescent="0.25">
      <c r="A72" s="16" t="s">
        <v>51</v>
      </c>
      <c r="B72" s="18">
        <f>(B71*1000/127019)</f>
        <v>5.1803273526007922</v>
      </c>
      <c r="C72" s="18">
        <f t="shared" ref="C72:H72" si="13">(C71*1000/127019)</f>
        <v>3.8025807162707941</v>
      </c>
      <c r="D72" s="18">
        <f t="shared" si="13"/>
        <v>1.3777466363299979</v>
      </c>
      <c r="E72" s="18">
        <f t="shared" si="13"/>
        <v>4.0781300435367935</v>
      </c>
      <c r="F72" s="18"/>
      <c r="G72" s="18"/>
      <c r="H72" s="18">
        <f t="shared" si="13"/>
        <v>1.1021973090639983</v>
      </c>
    </row>
    <row r="73" spans="1:8" ht="15.6" x14ac:dyDescent="0.3">
      <c r="A73" s="21" t="s">
        <v>41</v>
      </c>
      <c r="B73" s="14"/>
      <c r="C73" s="15"/>
      <c r="D73" s="15"/>
      <c r="E73" s="15"/>
      <c r="F73" s="15"/>
      <c r="G73" s="15"/>
      <c r="H73" s="16"/>
    </row>
    <row r="74" spans="1:8" x14ac:dyDescent="0.25">
      <c r="A74" s="16" t="s">
        <v>50</v>
      </c>
      <c r="B74" s="19">
        <v>1026</v>
      </c>
      <c r="C74" s="19">
        <v>496</v>
      </c>
      <c r="D74" s="19">
        <v>530</v>
      </c>
      <c r="E74" s="15">
        <v>446</v>
      </c>
      <c r="F74" s="15"/>
      <c r="G74" s="15"/>
      <c r="H74" s="16">
        <v>580</v>
      </c>
    </row>
    <row r="75" spans="1:8" x14ac:dyDescent="0.25">
      <c r="A75" s="16" t="s">
        <v>52</v>
      </c>
      <c r="B75" s="19">
        <v>1026</v>
      </c>
      <c r="C75" s="19">
        <v>496</v>
      </c>
      <c r="D75" s="19">
        <v>530</v>
      </c>
      <c r="E75" s="17">
        <v>446</v>
      </c>
      <c r="F75" s="17"/>
      <c r="G75" s="17"/>
      <c r="H75" s="27">
        <v>580</v>
      </c>
    </row>
    <row r="76" spans="1:8" x14ac:dyDescent="0.25">
      <c r="A76" s="16" t="s">
        <v>51</v>
      </c>
      <c r="B76" s="18">
        <f>(B75*1000/163221)</f>
        <v>6.2859558512691383</v>
      </c>
      <c r="C76" s="18">
        <f t="shared" ref="C76:H76" si="14">(C75*1000/163221)</f>
        <v>3.0388246610423906</v>
      </c>
      <c r="D76" s="18">
        <f t="shared" si="14"/>
        <v>3.2471311902267477</v>
      </c>
      <c r="E76" s="18">
        <f t="shared" si="14"/>
        <v>2.7324915298889234</v>
      </c>
      <c r="F76" s="18"/>
      <c r="G76" s="18"/>
      <c r="H76" s="18">
        <f t="shared" si="14"/>
        <v>3.5534643213802144</v>
      </c>
    </row>
    <row r="77" spans="1:8" ht="15.6" x14ac:dyDescent="0.3">
      <c r="A77" s="21" t="s">
        <v>42</v>
      </c>
      <c r="B77" s="14"/>
      <c r="C77" s="15"/>
      <c r="D77" s="15"/>
      <c r="E77" s="15"/>
      <c r="F77" s="15"/>
      <c r="G77" s="15"/>
      <c r="H77" s="16"/>
    </row>
    <row r="78" spans="1:8" x14ac:dyDescent="0.25">
      <c r="A78" s="16" t="s">
        <v>50</v>
      </c>
      <c r="B78" s="19">
        <v>1208</v>
      </c>
      <c r="C78" s="19">
        <v>1098</v>
      </c>
      <c r="D78" s="19">
        <v>110</v>
      </c>
      <c r="E78" s="15">
        <v>127</v>
      </c>
      <c r="F78" s="15"/>
      <c r="G78" s="15">
        <v>981</v>
      </c>
      <c r="H78" s="16">
        <v>100</v>
      </c>
    </row>
    <row r="79" spans="1:8" x14ac:dyDescent="0.25">
      <c r="A79" s="16" t="s">
        <v>52</v>
      </c>
      <c r="B79" s="19">
        <v>1224</v>
      </c>
      <c r="C79" s="19">
        <v>1098</v>
      </c>
      <c r="D79" s="19">
        <v>126</v>
      </c>
      <c r="E79" s="17">
        <v>127</v>
      </c>
      <c r="F79" s="17"/>
      <c r="G79" s="17">
        <v>981</v>
      </c>
      <c r="H79" s="27">
        <v>116</v>
      </c>
    </row>
    <row r="80" spans="1:8" x14ac:dyDescent="0.25">
      <c r="A80" s="16" t="s">
        <v>51</v>
      </c>
      <c r="B80" s="18">
        <f>(B79*1000/251794)</f>
        <v>4.8611166270840451</v>
      </c>
      <c r="C80" s="18">
        <f t="shared" ref="C80:H80" si="15">(C79*1000/251794)</f>
        <v>4.3607075625312754</v>
      </c>
      <c r="D80" s="18">
        <f t="shared" si="15"/>
        <v>0.50040906455276934</v>
      </c>
      <c r="E80" s="18">
        <f t="shared" si="15"/>
        <v>0.50438056506509288</v>
      </c>
      <c r="F80" s="18"/>
      <c r="G80" s="18">
        <f t="shared" si="15"/>
        <v>3.8960420025894185</v>
      </c>
      <c r="H80" s="18">
        <f t="shared" si="15"/>
        <v>0.46069405942953368</v>
      </c>
    </row>
    <row r="81" spans="1:8" ht="15.6" x14ac:dyDescent="0.3">
      <c r="A81" s="21" t="s">
        <v>43</v>
      </c>
      <c r="B81" s="14"/>
      <c r="C81" s="15"/>
      <c r="D81" s="15"/>
      <c r="E81" s="15"/>
      <c r="F81" s="15"/>
      <c r="G81" s="15"/>
      <c r="H81" s="16"/>
    </row>
    <row r="82" spans="1:8" x14ac:dyDescent="0.25">
      <c r="A82" s="16" t="s">
        <v>50</v>
      </c>
      <c r="B82" s="47">
        <v>421</v>
      </c>
      <c r="C82" s="47">
        <v>320</v>
      </c>
      <c r="D82" s="47">
        <v>101</v>
      </c>
      <c r="E82" s="48">
        <v>421</v>
      </c>
      <c r="F82" s="15"/>
      <c r="G82" s="15"/>
      <c r="H82" s="16"/>
    </row>
    <row r="83" spans="1:8" x14ac:dyDescent="0.25">
      <c r="A83" s="16" t="s">
        <v>52</v>
      </c>
      <c r="B83" s="47">
        <v>436</v>
      </c>
      <c r="C83" s="47">
        <v>335</v>
      </c>
      <c r="D83" s="47">
        <v>101</v>
      </c>
      <c r="E83" s="48">
        <v>436</v>
      </c>
      <c r="F83" s="15"/>
      <c r="G83" s="15"/>
      <c r="H83" s="16"/>
    </row>
    <row r="84" spans="1:8" x14ac:dyDescent="0.25">
      <c r="A84" s="16" t="s">
        <v>51</v>
      </c>
      <c r="B84" s="18">
        <f>(B83*1000/95591)</f>
        <v>4.5610988482179282</v>
      </c>
      <c r="C84" s="18">
        <f t="shared" ref="C84:E84" si="16">(C83*1000/95591)</f>
        <v>3.5045140232867111</v>
      </c>
      <c r="D84" s="18">
        <f t="shared" si="16"/>
        <v>1.0565848249312173</v>
      </c>
      <c r="E84" s="18">
        <f t="shared" si="16"/>
        <v>4.5610988482179282</v>
      </c>
      <c r="F84" s="18"/>
      <c r="G84" s="18"/>
      <c r="H84" s="18"/>
    </row>
    <row r="85" spans="1:8" ht="15.6" x14ac:dyDescent="0.3">
      <c r="A85" s="21" t="s">
        <v>44</v>
      </c>
      <c r="B85" s="14"/>
      <c r="C85" s="15"/>
      <c r="D85" s="15"/>
      <c r="E85" s="15"/>
      <c r="F85" s="15"/>
      <c r="G85" s="15"/>
      <c r="H85" s="16"/>
    </row>
    <row r="86" spans="1:8" x14ac:dyDescent="0.25">
      <c r="A86" s="16" t="s">
        <v>50</v>
      </c>
      <c r="B86" s="22">
        <v>342</v>
      </c>
      <c r="C86" s="25">
        <v>342</v>
      </c>
      <c r="D86" s="25"/>
      <c r="E86" s="48">
        <v>342</v>
      </c>
      <c r="F86" s="15"/>
      <c r="G86" s="15"/>
      <c r="H86" s="16"/>
    </row>
    <row r="87" spans="1:8" x14ac:dyDescent="0.25">
      <c r="A87" s="16" t="s">
        <v>52</v>
      </c>
      <c r="B87" s="15">
        <v>442</v>
      </c>
      <c r="C87" s="15">
        <v>442</v>
      </c>
      <c r="D87" s="15"/>
      <c r="E87" s="48">
        <v>442</v>
      </c>
      <c r="F87" s="15"/>
      <c r="G87" s="15"/>
      <c r="H87" s="16"/>
    </row>
    <row r="88" spans="1:8" x14ac:dyDescent="0.25">
      <c r="A88" s="16" t="s">
        <v>51</v>
      </c>
      <c r="B88" s="18">
        <f>(B87*1000/138207)</f>
        <v>3.1981013986266977</v>
      </c>
      <c r="C88" s="18">
        <f t="shared" ref="C88:E88" si="17">(C87*1000/138207)</f>
        <v>3.1981013986266977</v>
      </c>
      <c r="D88" s="18"/>
      <c r="E88" s="18">
        <f t="shared" si="17"/>
        <v>3.1981013986266977</v>
      </c>
      <c r="F88" s="18"/>
      <c r="G88" s="18"/>
      <c r="H88" s="18"/>
    </row>
    <row r="89" spans="1:8" ht="15.6" x14ac:dyDescent="0.3">
      <c r="A89" s="21" t="s">
        <v>45</v>
      </c>
      <c r="B89" s="14"/>
      <c r="C89" s="15"/>
      <c r="D89" s="15"/>
      <c r="E89" s="15"/>
      <c r="F89" s="15"/>
      <c r="G89" s="15"/>
      <c r="H89" s="15"/>
    </row>
    <row r="90" spans="1:8" x14ac:dyDescent="0.25">
      <c r="A90" s="16" t="s">
        <v>50</v>
      </c>
      <c r="B90" s="19">
        <v>1479</v>
      </c>
      <c r="C90" s="19">
        <v>1316</v>
      </c>
      <c r="D90" s="19">
        <v>163</v>
      </c>
      <c r="E90" s="15"/>
      <c r="F90" s="15">
        <v>58</v>
      </c>
      <c r="G90" s="17">
        <v>1301</v>
      </c>
      <c r="H90" s="48">
        <v>120</v>
      </c>
    </row>
    <row r="91" spans="1:8" x14ac:dyDescent="0.25">
      <c r="A91" s="16" t="s">
        <v>52</v>
      </c>
      <c r="B91" s="19">
        <v>1873</v>
      </c>
      <c r="C91" s="19">
        <v>1363</v>
      </c>
      <c r="D91" s="19">
        <v>510</v>
      </c>
      <c r="E91" s="17"/>
      <c r="F91" s="17">
        <v>60</v>
      </c>
      <c r="G91" s="17">
        <v>1348</v>
      </c>
      <c r="H91" s="48">
        <v>465</v>
      </c>
    </row>
    <row r="92" spans="1:8" x14ac:dyDescent="0.25">
      <c r="A92" s="16" t="s">
        <v>51</v>
      </c>
      <c r="B92" s="18">
        <f>(B91*1000/427261)</f>
        <v>4.3837373408759515</v>
      </c>
      <c r="C92" s="18">
        <f t="shared" ref="C92:H92" si="18">(C91*1000/427261)</f>
        <v>3.1900875577223289</v>
      </c>
      <c r="D92" s="18">
        <f t="shared" si="18"/>
        <v>1.1936497831536228</v>
      </c>
      <c r="E92" s="18"/>
      <c r="F92" s="18">
        <f t="shared" si="18"/>
        <v>0.14042938625336737</v>
      </c>
      <c r="G92" s="18">
        <f t="shared" si="18"/>
        <v>3.1549802111589873</v>
      </c>
      <c r="H92" s="18">
        <f t="shared" si="18"/>
        <v>1.0883277434635972</v>
      </c>
    </row>
    <row r="93" spans="1:8" ht="15.6" x14ac:dyDescent="0.3">
      <c r="A93" s="21" t="s">
        <v>46</v>
      </c>
      <c r="B93" s="14"/>
      <c r="C93" s="15"/>
      <c r="D93" s="15"/>
      <c r="E93" s="15"/>
      <c r="F93" s="15"/>
      <c r="G93" s="15"/>
      <c r="H93" s="16"/>
    </row>
    <row r="94" spans="1:8" x14ac:dyDescent="0.25">
      <c r="A94" s="16" t="s">
        <v>50</v>
      </c>
      <c r="B94" s="47">
        <v>544</v>
      </c>
      <c r="C94" s="47">
        <v>450</v>
      </c>
      <c r="D94" s="47">
        <v>94</v>
      </c>
      <c r="E94" s="15">
        <v>432</v>
      </c>
      <c r="F94" s="15">
        <v>46</v>
      </c>
      <c r="G94" s="15"/>
      <c r="H94" s="16">
        <v>66</v>
      </c>
    </row>
    <row r="95" spans="1:8" x14ac:dyDescent="0.25">
      <c r="A95" s="16" t="s">
        <v>52</v>
      </c>
      <c r="B95" s="47">
        <v>711</v>
      </c>
      <c r="C95" s="47">
        <v>483</v>
      </c>
      <c r="D95" s="47">
        <v>228</v>
      </c>
      <c r="E95" s="15">
        <v>432</v>
      </c>
      <c r="F95" s="15">
        <v>79</v>
      </c>
      <c r="G95" s="15"/>
      <c r="H95" s="16">
        <v>200</v>
      </c>
    </row>
    <row r="96" spans="1:8" x14ac:dyDescent="0.25">
      <c r="A96" s="16" t="s">
        <v>51</v>
      </c>
      <c r="B96" s="18">
        <f>(B95*1000/201031)</f>
        <v>3.5367679611602192</v>
      </c>
      <c r="C96" s="18">
        <f t="shared" ref="C96:H96" si="19">(C95*1000/201031)</f>
        <v>2.4026145221383768</v>
      </c>
      <c r="D96" s="18">
        <f t="shared" si="19"/>
        <v>1.1341534390218424</v>
      </c>
      <c r="E96" s="18">
        <f t="shared" si="19"/>
        <v>2.1489223055150699</v>
      </c>
      <c r="F96" s="18">
        <f t="shared" si="19"/>
        <v>0.39297421790669101</v>
      </c>
      <c r="G96" s="18"/>
      <c r="H96" s="18">
        <f t="shared" si="19"/>
        <v>0.99487143773845821</v>
      </c>
    </row>
    <row r="97" spans="1:8" ht="15.6" x14ac:dyDescent="0.3">
      <c r="A97" s="21" t="s">
        <v>47</v>
      </c>
      <c r="B97" s="14"/>
      <c r="C97" s="15"/>
      <c r="D97" s="15"/>
      <c r="E97" s="15"/>
      <c r="F97" s="15"/>
      <c r="G97" s="15"/>
      <c r="H97" s="16"/>
    </row>
    <row r="98" spans="1:8" x14ac:dyDescent="0.25">
      <c r="A98" s="16" t="s">
        <v>50</v>
      </c>
      <c r="B98" s="47">
        <v>435</v>
      </c>
      <c r="C98" s="47">
        <v>287</v>
      </c>
      <c r="D98" s="47">
        <v>148</v>
      </c>
      <c r="E98" s="15">
        <v>309</v>
      </c>
      <c r="F98" s="15">
        <v>6</v>
      </c>
      <c r="G98" s="15"/>
      <c r="H98" s="16">
        <v>120</v>
      </c>
    </row>
    <row r="99" spans="1:8" x14ac:dyDescent="0.25">
      <c r="A99" s="16" t="s">
        <v>52</v>
      </c>
      <c r="B99" s="47">
        <v>573</v>
      </c>
      <c r="C99" s="47">
        <v>295</v>
      </c>
      <c r="D99" s="47">
        <v>278</v>
      </c>
      <c r="E99" s="15">
        <v>309</v>
      </c>
      <c r="F99" s="15">
        <v>14</v>
      </c>
      <c r="G99" s="15"/>
      <c r="H99" s="16">
        <v>250</v>
      </c>
    </row>
    <row r="100" spans="1:8" x14ac:dyDescent="0.25">
      <c r="A100" s="16" t="s">
        <v>51</v>
      </c>
      <c r="B100" s="18">
        <f>(B99*1000/115496)</f>
        <v>4.961210777862437</v>
      </c>
      <c r="C100" s="18">
        <f t="shared" ref="C100:H100" si="20">(C99*1000/115496)</f>
        <v>2.5542010112904343</v>
      </c>
      <c r="D100" s="18">
        <f t="shared" si="20"/>
        <v>2.4070097665720023</v>
      </c>
      <c r="E100" s="18">
        <f t="shared" si="20"/>
        <v>2.6754173304703195</v>
      </c>
      <c r="F100" s="18">
        <f t="shared" si="20"/>
        <v>0.12121631917988501</v>
      </c>
      <c r="G100" s="18"/>
      <c r="H100" s="18">
        <f t="shared" si="20"/>
        <v>2.1645771282122324</v>
      </c>
    </row>
    <row r="101" spans="1:8" ht="15.6" x14ac:dyDescent="0.3">
      <c r="A101" s="21" t="s">
        <v>48</v>
      </c>
      <c r="B101" s="14"/>
      <c r="C101" s="15"/>
      <c r="D101" s="15"/>
      <c r="E101" s="15"/>
      <c r="F101" s="15"/>
      <c r="G101" s="15"/>
      <c r="H101" s="16"/>
    </row>
    <row r="102" spans="1:8" x14ac:dyDescent="0.25">
      <c r="A102" s="16" t="s">
        <v>50</v>
      </c>
      <c r="B102" s="47">
        <v>305</v>
      </c>
      <c r="C102" s="47">
        <v>280</v>
      </c>
      <c r="D102" s="47">
        <v>25</v>
      </c>
      <c r="E102" s="15">
        <v>305</v>
      </c>
      <c r="F102" s="15"/>
      <c r="G102" s="15"/>
      <c r="H102" s="16"/>
    </row>
    <row r="103" spans="1:8" x14ac:dyDescent="0.25">
      <c r="A103" s="16" t="s">
        <v>52</v>
      </c>
      <c r="B103" s="47">
        <v>305</v>
      </c>
      <c r="C103" s="47">
        <v>280</v>
      </c>
      <c r="D103" s="47">
        <v>25</v>
      </c>
      <c r="E103" s="15">
        <v>305</v>
      </c>
      <c r="F103" s="15"/>
      <c r="G103" s="15"/>
      <c r="H103" s="16"/>
    </row>
    <row r="104" spans="1:8" x14ac:dyDescent="0.25">
      <c r="A104" s="16" t="s">
        <v>51</v>
      </c>
      <c r="B104" s="18">
        <f>(B103*1000/105010)</f>
        <v>2.9044852871155129</v>
      </c>
      <c r="C104" s="18">
        <f t="shared" ref="C104:E104" si="21">(C103*1000/105010)</f>
        <v>2.666412722597848</v>
      </c>
      <c r="D104" s="18">
        <f t="shared" si="21"/>
        <v>0.23807256451766498</v>
      </c>
      <c r="E104" s="18">
        <f t="shared" si="21"/>
        <v>2.9044852871155129</v>
      </c>
      <c r="F104" s="18"/>
      <c r="G104" s="18"/>
      <c r="H104" s="18"/>
    </row>
    <row r="105" spans="1:8" x14ac:dyDescent="0.25">
      <c r="A105" s="16"/>
      <c r="B105" s="15"/>
      <c r="C105" s="17"/>
      <c r="D105" s="17"/>
      <c r="E105" s="15"/>
      <c r="F105" s="15"/>
      <c r="G105" s="15"/>
      <c r="H105" s="15"/>
    </row>
    <row r="106" spans="1:8" x14ac:dyDescent="0.25">
      <c r="A106" s="16"/>
      <c r="B106" s="15"/>
      <c r="C106" s="17"/>
      <c r="D106" s="17"/>
      <c r="E106" s="15"/>
      <c r="F106" s="15"/>
      <c r="G106" s="15"/>
      <c r="H106" s="15"/>
    </row>
    <row r="107" spans="1:8" s="3" customFormat="1" ht="15.6" x14ac:dyDescent="0.3">
      <c r="A107" s="15" t="s">
        <v>57</v>
      </c>
      <c r="B107" s="29"/>
      <c r="C107" s="15"/>
      <c r="D107" s="18"/>
      <c r="E107" s="18"/>
      <c r="F107" s="18"/>
      <c r="G107" s="18"/>
      <c r="H107" s="18"/>
    </row>
    <row r="108" spans="1:8" ht="15.6" x14ac:dyDescent="0.3">
      <c r="A108" s="15" t="s">
        <v>56</v>
      </c>
      <c r="B108" s="29"/>
      <c r="C108" s="15"/>
      <c r="D108" s="18"/>
      <c r="E108" s="18"/>
      <c r="F108" s="18"/>
      <c r="G108" s="18"/>
      <c r="H108" s="18"/>
    </row>
    <row r="109" spans="1:8" x14ac:dyDescent="0.25">
      <c r="A109" s="16" t="s">
        <v>54</v>
      </c>
      <c r="B109" s="18"/>
      <c r="C109" s="18"/>
      <c r="D109" s="18"/>
      <c r="E109" s="18"/>
      <c r="F109" s="18"/>
      <c r="G109" s="18"/>
      <c r="H109" s="18"/>
    </row>
    <row r="110" spans="1:8" x14ac:dyDescent="0.25">
      <c r="A110" s="16" t="s">
        <v>53</v>
      </c>
      <c r="B110" s="15"/>
      <c r="C110" s="15"/>
      <c r="D110" s="15"/>
      <c r="E110" s="15"/>
      <c r="F110" s="15"/>
      <c r="G110" s="15"/>
      <c r="H110" s="15"/>
    </row>
    <row r="111" spans="1:8" x14ac:dyDescent="0.25">
      <c r="A111" s="16"/>
      <c r="B111" s="20"/>
      <c r="C111" s="20"/>
      <c r="D111" s="20"/>
      <c r="E111" s="20"/>
      <c r="F111" s="20"/>
      <c r="G111" s="20"/>
      <c r="H111" s="20"/>
    </row>
    <row r="112" spans="1:8" x14ac:dyDescent="0.25">
      <c r="A112" s="16"/>
      <c r="B112" s="20"/>
      <c r="C112" s="30"/>
      <c r="D112" s="30"/>
      <c r="E112" s="30"/>
      <c r="F112" s="30"/>
      <c r="G112" s="30"/>
      <c r="H112" s="30"/>
    </row>
    <row r="113" spans="1:9" x14ac:dyDescent="0.25">
      <c r="A113" s="16"/>
      <c r="B113" s="17"/>
      <c r="C113" s="17"/>
      <c r="D113" s="17"/>
      <c r="E113" s="17"/>
      <c r="F113" s="17"/>
      <c r="G113" s="17"/>
      <c r="H113" s="17"/>
      <c r="I113" s="20"/>
    </row>
    <row r="114" spans="1:9" x14ac:dyDescent="0.25">
      <c r="A114" s="15"/>
      <c r="B114" s="17"/>
      <c r="C114" s="17"/>
      <c r="D114" s="17"/>
      <c r="E114" s="17"/>
      <c r="F114" s="17"/>
      <c r="G114" s="17"/>
      <c r="H114" s="17"/>
      <c r="I114" s="20"/>
    </row>
    <row r="115" spans="1:9" ht="15.6" x14ac:dyDescent="0.3">
      <c r="A115" s="13"/>
      <c r="B115" s="20"/>
      <c r="C115" s="30"/>
      <c r="D115" s="30"/>
      <c r="E115" s="30"/>
      <c r="F115" s="30"/>
      <c r="G115" s="30"/>
      <c r="H115" s="30"/>
    </row>
    <row r="116" spans="1:9" x14ac:dyDescent="0.25">
      <c r="A116" s="16"/>
      <c r="B116" s="20"/>
      <c r="C116" s="30"/>
      <c r="D116" s="30"/>
      <c r="E116" s="30"/>
      <c r="F116" s="30"/>
      <c r="G116" s="30"/>
      <c r="H116" s="30"/>
    </row>
    <row r="117" spans="1:9" x14ac:dyDescent="0.25">
      <c r="A117" s="16"/>
      <c r="B117" s="20"/>
      <c r="C117" s="30"/>
      <c r="D117" s="30"/>
      <c r="E117" s="30"/>
      <c r="F117" s="30"/>
      <c r="G117" s="30"/>
      <c r="H117" s="30"/>
    </row>
    <row r="118" spans="1:9" x14ac:dyDescent="0.25">
      <c r="A118" s="16"/>
      <c r="B118" s="20"/>
      <c r="C118" s="30"/>
      <c r="D118" s="30"/>
      <c r="E118" s="30"/>
      <c r="F118" s="30"/>
      <c r="G118" s="30"/>
      <c r="H118" s="30"/>
    </row>
    <row r="119" spans="1:9" x14ac:dyDescent="0.25">
      <c r="A119" s="16"/>
      <c r="B119" s="20"/>
      <c r="C119" s="30"/>
      <c r="D119" s="30"/>
      <c r="E119" s="30"/>
      <c r="F119" s="30"/>
      <c r="G119" s="30"/>
      <c r="H119" s="30"/>
    </row>
    <row r="120" spans="1:9" x14ac:dyDescent="0.25">
      <c r="A120" s="16"/>
      <c r="B120" s="20"/>
      <c r="C120" s="30"/>
      <c r="D120" s="30"/>
      <c r="E120" s="30"/>
      <c r="F120" s="30"/>
      <c r="G120" s="30"/>
      <c r="H120" s="30"/>
    </row>
    <row r="121" spans="1:9" x14ac:dyDescent="0.25">
      <c r="A121" s="16"/>
      <c r="B121" s="31"/>
      <c r="C121" s="30"/>
      <c r="D121" s="30"/>
      <c r="E121" s="30"/>
      <c r="F121" s="30"/>
      <c r="G121" s="30"/>
      <c r="H121" s="30"/>
    </row>
    <row r="122" spans="1:9" x14ac:dyDescent="0.25">
      <c r="A122" s="16"/>
      <c r="B122" s="31"/>
      <c r="C122" s="30"/>
      <c r="D122" s="30"/>
      <c r="E122" s="30"/>
      <c r="F122" s="30"/>
      <c r="G122" s="30"/>
      <c r="H122" s="30"/>
    </row>
    <row r="123" spans="1:9" x14ac:dyDescent="0.25">
      <c r="A123" s="16"/>
      <c r="B123" s="31"/>
      <c r="C123" s="30"/>
      <c r="D123" s="30"/>
      <c r="E123" s="30"/>
      <c r="F123" s="30"/>
      <c r="G123" s="30"/>
      <c r="H123" s="30"/>
    </row>
    <row r="124" spans="1:9" x14ac:dyDescent="0.25">
      <c r="A124" s="16"/>
      <c r="B124" s="31"/>
      <c r="C124" s="30"/>
      <c r="D124" s="32"/>
      <c r="E124" s="30"/>
      <c r="F124" s="30"/>
      <c r="G124" s="30"/>
      <c r="H124" s="30"/>
    </row>
    <row r="125" spans="1:9" x14ac:dyDescent="0.25">
      <c r="A125" s="16"/>
      <c r="B125" s="33"/>
      <c r="C125" s="30"/>
      <c r="D125" s="30"/>
      <c r="E125" s="32"/>
      <c r="F125" s="32"/>
      <c r="G125" s="30"/>
      <c r="H125" s="32"/>
    </row>
    <row r="126" spans="1:9" x14ac:dyDescent="0.25">
      <c r="A126" s="16"/>
      <c r="B126" s="31"/>
      <c r="C126" s="30"/>
      <c r="D126" s="30"/>
      <c r="E126" s="30"/>
      <c r="F126" s="30"/>
      <c r="G126" s="30"/>
      <c r="H126" s="30"/>
    </row>
    <row r="127" spans="1:9" x14ac:dyDescent="0.25">
      <c r="A127" s="16"/>
      <c r="B127" s="31"/>
      <c r="C127" s="30"/>
      <c r="D127" s="30"/>
      <c r="E127" s="30"/>
      <c r="F127" s="30"/>
      <c r="G127" s="30"/>
      <c r="H127" s="33"/>
    </row>
    <row r="128" spans="1:9" ht="15.6" x14ac:dyDescent="0.3">
      <c r="A128" s="13"/>
      <c r="B128" s="31"/>
      <c r="C128" s="30"/>
      <c r="D128" s="30"/>
      <c r="E128" s="30"/>
      <c r="F128" s="30"/>
      <c r="G128" s="30"/>
      <c r="H128" s="30"/>
    </row>
    <row r="129" spans="1:8" x14ac:dyDescent="0.25">
      <c r="A129" s="16"/>
      <c r="B129" s="31"/>
      <c r="C129" s="30"/>
      <c r="D129" s="30"/>
      <c r="E129" s="30"/>
      <c r="F129" s="30"/>
      <c r="G129" s="30"/>
      <c r="H129" s="33"/>
    </row>
    <row r="130" spans="1:8" x14ac:dyDescent="0.25">
      <c r="A130" s="15"/>
      <c r="B130" s="31"/>
      <c r="C130" s="30"/>
      <c r="D130" s="30"/>
      <c r="E130" s="30"/>
      <c r="F130" s="30"/>
      <c r="G130" s="30"/>
      <c r="H130" s="33"/>
    </row>
    <row r="131" spans="1:8" x14ac:dyDescent="0.25">
      <c r="A131" s="15"/>
      <c r="B131" s="20"/>
      <c r="C131" s="20"/>
      <c r="D131" s="20"/>
      <c r="E131" s="20"/>
      <c r="F131" s="20"/>
      <c r="G131" s="20"/>
      <c r="H131" s="20"/>
    </row>
    <row r="132" spans="1:8" x14ac:dyDescent="0.25">
      <c r="A132" s="15"/>
      <c r="B132" s="20"/>
      <c r="C132" s="34"/>
      <c r="D132" s="34"/>
      <c r="E132" s="34"/>
      <c r="F132" s="34"/>
      <c r="G132" s="34"/>
      <c r="H132" s="34"/>
    </row>
    <row r="133" spans="1:8" x14ac:dyDescent="0.25">
      <c r="A133" s="16"/>
      <c r="B133" s="18"/>
      <c r="C133" s="35"/>
      <c r="D133" s="35"/>
      <c r="E133" s="35"/>
      <c r="F133" s="35"/>
      <c r="G133" s="35"/>
      <c r="H133" s="35"/>
    </row>
    <row r="134" spans="1:8" x14ac:dyDescent="0.25">
      <c r="A134" s="16"/>
      <c r="B134" s="18"/>
      <c r="C134" s="35"/>
      <c r="D134" s="35"/>
      <c r="E134" s="35"/>
      <c r="F134" s="35"/>
      <c r="G134" s="35"/>
      <c r="H134" s="35"/>
    </row>
    <row r="135" spans="1:8" x14ac:dyDescent="0.25">
      <c r="A135" s="16"/>
      <c r="B135" s="20"/>
      <c r="C135" s="34"/>
      <c r="D135" s="34"/>
      <c r="E135" s="34"/>
      <c r="F135" s="34"/>
      <c r="G135" s="34"/>
      <c r="H135" s="34"/>
    </row>
    <row r="136" spans="1:8" x14ac:dyDescent="0.25">
      <c r="A136" s="16"/>
      <c r="B136" s="20"/>
      <c r="C136" s="34"/>
      <c r="D136" s="34"/>
      <c r="E136" s="34"/>
      <c r="F136" s="34"/>
      <c r="G136" s="34"/>
      <c r="H136" s="36"/>
    </row>
    <row r="137" spans="1:8" x14ac:dyDescent="0.25">
      <c r="A137" s="16"/>
      <c r="B137" s="20"/>
      <c r="C137" s="34"/>
      <c r="D137" s="34"/>
      <c r="E137" s="34"/>
      <c r="F137" s="34"/>
      <c r="G137" s="34"/>
      <c r="H137" s="36"/>
    </row>
    <row r="138" spans="1:8" x14ac:dyDescent="0.25">
      <c r="A138" s="16"/>
      <c r="B138" s="20"/>
      <c r="C138" s="34"/>
      <c r="D138" s="34"/>
      <c r="E138" s="34"/>
      <c r="F138" s="34"/>
      <c r="G138" s="34"/>
      <c r="H138" s="36"/>
    </row>
    <row r="139" spans="1:8" x14ac:dyDescent="0.25">
      <c r="A139" s="16"/>
      <c r="B139" s="20"/>
      <c r="C139" s="34"/>
      <c r="D139" s="34"/>
      <c r="E139" s="34"/>
      <c r="F139" s="34"/>
      <c r="G139" s="34"/>
      <c r="H139" s="36"/>
    </row>
    <row r="140" spans="1:8" x14ac:dyDescent="0.25">
      <c r="A140" s="16"/>
      <c r="B140" s="20"/>
      <c r="C140" s="34"/>
      <c r="D140" s="34"/>
      <c r="E140" s="34"/>
      <c r="F140" s="34"/>
      <c r="G140" s="34"/>
      <c r="H140" s="34"/>
    </row>
    <row r="141" spans="1:8" x14ac:dyDescent="0.25">
      <c r="A141" s="16"/>
      <c r="B141" s="20"/>
      <c r="C141" s="34"/>
      <c r="D141" s="34"/>
      <c r="E141" s="34"/>
      <c r="F141" s="34"/>
      <c r="G141" s="34"/>
      <c r="H141" s="34"/>
    </row>
    <row r="142" spans="1:8" x14ac:dyDescent="0.25">
      <c r="A142" s="16"/>
      <c r="B142" s="20"/>
      <c r="C142" s="34"/>
      <c r="D142" s="34"/>
      <c r="E142" s="34"/>
      <c r="F142" s="34"/>
      <c r="G142" s="34"/>
      <c r="H142" s="34"/>
    </row>
    <row r="143" spans="1:8" x14ac:dyDescent="0.25">
      <c r="A143" s="16"/>
      <c r="B143" s="20"/>
      <c r="C143" s="34"/>
      <c r="D143" s="34"/>
      <c r="E143" s="34"/>
      <c r="F143" s="34"/>
      <c r="G143" s="37"/>
      <c r="H143" s="34"/>
    </row>
    <row r="144" spans="1:8" ht="15.6" x14ac:dyDescent="0.3">
      <c r="A144" s="13"/>
      <c r="B144" s="20"/>
      <c r="C144" s="34"/>
      <c r="D144" s="34"/>
      <c r="E144" s="34"/>
      <c r="F144" s="34"/>
      <c r="G144" s="34"/>
      <c r="H144" s="34"/>
    </row>
    <row r="145" spans="1:8" x14ac:dyDescent="0.25">
      <c r="A145" s="15"/>
      <c r="B145" s="20"/>
      <c r="C145" s="34"/>
      <c r="D145" s="34"/>
      <c r="E145" s="34"/>
      <c r="F145" s="34"/>
      <c r="G145" s="34"/>
      <c r="H145" s="34"/>
    </row>
    <row r="146" spans="1:8" ht="15.6" x14ac:dyDescent="0.3">
      <c r="A146" s="13"/>
      <c r="B146" s="20"/>
      <c r="C146" s="34"/>
      <c r="D146" s="34"/>
      <c r="E146" s="34"/>
      <c r="F146" s="34"/>
      <c r="G146" s="34"/>
      <c r="H146" s="34"/>
    </row>
    <row r="147" spans="1:8" x14ac:dyDescent="0.25">
      <c r="A147" s="15"/>
      <c r="B147" s="20"/>
      <c r="C147" s="34"/>
      <c r="D147" s="34"/>
      <c r="E147" s="34"/>
      <c r="F147" s="34"/>
      <c r="G147" s="34"/>
      <c r="H147" s="34"/>
    </row>
    <row r="148" spans="1:8" ht="15.6" x14ac:dyDescent="0.3">
      <c r="A148" s="16"/>
      <c r="B148" s="38"/>
      <c r="C148" s="34"/>
      <c r="D148" s="34"/>
      <c r="E148" s="34"/>
      <c r="F148" s="34"/>
      <c r="G148" s="34"/>
      <c r="H148" s="34"/>
    </row>
    <row r="149" spans="1:8" ht="15.6" x14ac:dyDescent="0.3">
      <c r="A149" s="15"/>
      <c r="B149" s="38"/>
      <c r="C149" s="34"/>
      <c r="D149" s="34"/>
      <c r="E149" s="34"/>
      <c r="F149" s="34"/>
      <c r="G149" s="34"/>
      <c r="H149" s="34"/>
    </row>
    <row r="150" spans="1:8" ht="15.6" x14ac:dyDescent="0.3">
      <c r="A150" s="13"/>
      <c r="B150" s="20"/>
      <c r="C150" s="34"/>
      <c r="D150" s="34"/>
      <c r="E150" s="34"/>
      <c r="F150" s="34"/>
      <c r="G150" s="34"/>
      <c r="H150" s="34"/>
    </row>
    <row r="151" spans="1:8" ht="15.6" x14ac:dyDescent="0.3">
      <c r="A151" s="13"/>
      <c r="B151" s="38"/>
      <c r="C151" s="34"/>
      <c r="D151" s="34"/>
      <c r="E151" s="34"/>
      <c r="F151" s="34"/>
      <c r="G151" s="34"/>
      <c r="H151" s="34"/>
    </row>
    <row r="152" spans="1:8" ht="15.6" x14ac:dyDescent="0.3">
      <c r="A152" s="13"/>
      <c r="B152" s="20"/>
      <c r="C152" s="34"/>
      <c r="D152" s="34"/>
      <c r="E152" s="34"/>
      <c r="F152" s="34"/>
      <c r="G152" s="34"/>
      <c r="H152" s="34"/>
    </row>
    <row r="153" spans="1:8" ht="15.6" x14ac:dyDescent="0.3">
      <c r="A153" s="13"/>
      <c r="B153" s="38"/>
      <c r="C153" s="34"/>
      <c r="D153" s="34"/>
      <c r="E153" s="34"/>
      <c r="F153" s="34"/>
      <c r="G153" s="34"/>
      <c r="H153" s="34"/>
    </row>
    <row r="154" spans="1:8" x14ac:dyDescent="0.25">
      <c r="A154" s="15"/>
      <c r="B154" s="20"/>
      <c r="C154" s="34"/>
      <c r="D154" s="34"/>
      <c r="E154" s="34"/>
      <c r="F154" s="34"/>
      <c r="G154" s="34"/>
      <c r="H154" s="34"/>
    </row>
    <row r="155" spans="1:8" ht="15.6" x14ac:dyDescent="0.3">
      <c r="A155" s="13"/>
      <c r="B155" s="38"/>
      <c r="C155" s="34"/>
      <c r="D155" s="34"/>
      <c r="E155" s="34"/>
      <c r="F155" s="34"/>
      <c r="G155" s="34"/>
      <c r="H155" s="34"/>
    </row>
    <row r="156" spans="1:8" x14ac:dyDescent="0.25">
      <c r="A156" s="15"/>
      <c r="B156" s="20"/>
      <c r="C156" s="20"/>
      <c r="D156" s="20"/>
      <c r="E156" s="20"/>
      <c r="F156" s="20"/>
      <c r="G156" s="20"/>
      <c r="H156" s="20"/>
    </row>
    <row r="157" spans="1:8" ht="15.6" x14ac:dyDescent="0.3">
      <c r="A157" s="13"/>
      <c r="B157" s="15"/>
      <c r="C157" s="28"/>
      <c r="D157" s="28"/>
      <c r="E157" s="28"/>
      <c r="F157" s="28"/>
      <c r="G157" s="28"/>
      <c r="H157" s="28"/>
    </row>
    <row r="158" spans="1:8" ht="15.6" x14ac:dyDescent="0.3">
      <c r="A158" s="13"/>
      <c r="B158" s="15"/>
      <c r="C158" s="28"/>
      <c r="D158" s="28"/>
      <c r="E158" s="28"/>
      <c r="F158" s="28"/>
      <c r="G158" s="28"/>
      <c r="H158" s="28"/>
    </row>
    <row r="159" spans="1:8" ht="15.6" x14ac:dyDescent="0.3">
      <c r="A159" s="13"/>
      <c r="B159" s="15"/>
      <c r="C159" s="28"/>
      <c r="D159" s="28"/>
      <c r="E159" s="28"/>
      <c r="F159" s="28"/>
      <c r="G159" s="39"/>
      <c r="H159" s="28"/>
    </row>
    <row r="160" spans="1:8" x14ac:dyDescent="0.25">
      <c r="A160" s="15"/>
      <c r="B160" s="15"/>
      <c r="C160" s="28"/>
      <c r="D160" s="28"/>
      <c r="E160" s="28"/>
      <c r="F160" s="28"/>
      <c r="G160" s="34"/>
      <c r="H160" s="40"/>
    </row>
    <row r="161" spans="1:8" ht="15.6" x14ac:dyDescent="0.3">
      <c r="A161" s="13"/>
      <c r="B161" s="15"/>
      <c r="C161" s="28"/>
      <c r="D161" s="28"/>
      <c r="E161" s="28"/>
      <c r="F161" s="28"/>
      <c r="G161" s="34"/>
      <c r="H161" s="16"/>
    </row>
    <row r="162" spans="1:8" x14ac:dyDescent="0.25">
      <c r="A162" s="16"/>
      <c r="B162" s="15"/>
      <c r="C162" s="28"/>
      <c r="D162" s="28"/>
      <c r="E162" s="28"/>
      <c r="F162" s="28"/>
      <c r="G162" s="34"/>
      <c r="H162" s="16"/>
    </row>
    <row r="163" spans="1:8" x14ac:dyDescent="0.25">
      <c r="A163" s="16"/>
      <c r="B163" s="15"/>
      <c r="C163" s="28"/>
      <c r="D163" s="28"/>
      <c r="E163" s="28"/>
      <c r="F163" s="28"/>
      <c r="G163" s="34"/>
      <c r="H163" s="16"/>
    </row>
    <row r="164" spans="1:8" x14ac:dyDescent="0.25">
      <c r="A164" s="16"/>
      <c r="B164" s="15"/>
      <c r="C164" s="28"/>
      <c r="D164" s="34"/>
      <c r="E164" s="28"/>
      <c r="F164" s="28"/>
      <c r="G164" s="34"/>
      <c r="H164" s="16"/>
    </row>
    <row r="165" spans="1:8" x14ac:dyDescent="0.25">
      <c r="A165" s="16"/>
      <c r="B165" s="15"/>
      <c r="C165" s="28"/>
      <c r="D165" s="28"/>
      <c r="E165" s="28"/>
      <c r="F165" s="28"/>
      <c r="G165" s="34"/>
      <c r="H165" s="16"/>
    </row>
    <row r="166" spans="1:8" x14ac:dyDescent="0.25">
      <c r="A166" s="16"/>
      <c r="B166" s="15"/>
      <c r="C166" s="28"/>
      <c r="D166" s="28"/>
      <c r="E166" s="28"/>
      <c r="F166" s="28"/>
      <c r="G166" s="34"/>
      <c r="H166" s="16"/>
    </row>
    <row r="167" spans="1:8" x14ac:dyDescent="0.25">
      <c r="A167" s="16"/>
      <c r="B167" s="15"/>
      <c r="C167" s="28"/>
      <c r="D167" s="28"/>
      <c r="E167" s="28"/>
      <c r="F167" s="28"/>
      <c r="G167" s="34"/>
      <c r="H167" s="16"/>
    </row>
    <row r="168" spans="1:8" x14ac:dyDescent="0.25">
      <c r="A168" s="16"/>
      <c r="B168" s="15"/>
      <c r="C168" s="28"/>
      <c r="D168" s="28"/>
      <c r="E168" s="28"/>
      <c r="F168" s="28"/>
      <c r="G168" s="28"/>
      <c r="H168" s="16"/>
    </row>
    <row r="169" spans="1:8" x14ac:dyDescent="0.25">
      <c r="A169" s="16"/>
      <c r="B169" s="15"/>
      <c r="C169" s="28"/>
      <c r="D169" s="28"/>
      <c r="E169" s="28"/>
      <c r="F169" s="28"/>
      <c r="G169" s="34"/>
      <c r="H169" s="16"/>
    </row>
    <row r="170" spans="1:8" x14ac:dyDescent="0.25">
      <c r="A170" s="16"/>
      <c r="B170" s="15"/>
      <c r="C170" s="28"/>
      <c r="D170" s="28"/>
      <c r="E170" s="28"/>
      <c r="F170" s="28"/>
      <c r="G170" s="28"/>
      <c r="H170" s="28"/>
    </row>
    <row r="171" spans="1:8" x14ac:dyDescent="0.25">
      <c r="A171" s="16"/>
      <c r="B171" s="15"/>
      <c r="C171" s="28"/>
      <c r="D171" s="28"/>
      <c r="E171" s="28"/>
      <c r="F171" s="28"/>
      <c r="G171" s="28"/>
      <c r="H171" s="28"/>
    </row>
    <row r="172" spans="1:8" x14ac:dyDescent="0.25">
      <c r="A172" s="16"/>
      <c r="B172" s="15"/>
      <c r="C172" s="28"/>
      <c r="D172" s="28"/>
      <c r="E172" s="28"/>
      <c r="F172" s="28"/>
      <c r="G172" s="28"/>
      <c r="H172" s="28"/>
    </row>
    <row r="173" spans="1:8" x14ac:dyDescent="0.25">
      <c r="A173" s="16"/>
      <c r="B173" s="15"/>
      <c r="C173" s="28"/>
      <c r="D173" s="28"/>
      <c r="E173" s="28"/>
      <c r="F173" s="28"/>
      <c r="G173" s="28"/>
      <c r="H173" s="28"/>
    </row>
    <row r="174" spans="1:8" ht="15.6" x14ac:dyDescent="0.3">
      <c r="A174" s="13"/>
      <c r="B174" s="13"/>
      <c r="C174" s="28"/>
      <c r="D174" s="28"/>
      <c r="E174" s="28"/>
      <c r="F174" s="28"/>
      <c r="G174" s="28"/>
      <c r="H174" s="28"/>
    </row>
    <row r="175" spans="1:8" ht="15.6" x14ac:dyDescent="0.3">
      <c r="A175" s="13"/>
      <c r="B175" s="13"/>
      <c r="C175" s="28"/>
      <c r="D175" s="28"/>
      <c r="E175" s="28"/>
      <c r="F175" s="28"/>
      <c r="G175" s="28"/>
      <c r="H175" s="28"/>
    </row>
    <row r="176" spans="1:8" ht="15.6" x14ac:dyDescent="0.3">
      <c r="A176" s="16"/>
      <c r="B176" s="13"/>
      <c r="C176" s="28"/>
      <c r="D176" s="28"/>
      <c r="E176" s="28"/>
      <c r="F176" s="28"/>
      <c r="G176" s="28"/>
      <c r="H176" s="28"/>
    </row>
    <row r="177" spans="1:8" ht="15.6" x14ac:dyDescent="0.3">
      <c r="A177" s="13"/>
      <c r="B177" s="13"/>
      <c r="C177" s="28"/>
      <c r="D177" s="28"/>
      <c r="E177" s="28"/>
      <c r="F177" s="28"/>
      <c r="G177" s="28"/>
      <c r="H177" s="28"/>
    </row>
    <row r="178" spans="1:8" ht="15.6" x14ac:dyDescent="0.3">
      <c r="A178" s="13"/>
      <c r="B178" s="15"/>
      <c r="C178" s="28"/>
      <c r="D178" s="28"/>
      <c r="E178" s="28"/>
      <c r="F178" s="28"/>
      <c r="G178" s="28"/>
      <c r="H178" s="28"/>
    </row>
    <row r="179" spans="1:8" ht="15.6" x14ac:dyDescent="0.3">
      <c r="A179" s="13"/>
      <c r="B179" s="15"/>
      <c r="C179" s="28"/>
      <c r="D179" s="28"/>
      <c r="E179" s="28"/>
      <c r="F179" s="28"/>
      <c r="G179" s="39"/>
      <c r="H179" s="28"/>
    </row>
    <row r="180" spans="1:8" ht="15.6" x14ac:dyDescent="0.3">
      <c r="A180" s="13"/>
      <c r="B180" s="15"/>
      <c r="C180" s="28"/>
      <c r="D180" s="28"/>
      <c r="E180" s="28"/>
      <c r="F180" s="28"/>
      <c r="G180" s="34"/>
      <c r="H180" s="16"/>
    </row>
    <row r="181" spans="1:8" ht="15.6" x14ac:dyDescent="0.3">
      <c r="A181" s="13"/>
      <c r="B181" s="15"/>
      <c r="C181" s="28"/>
      <c r="D181" s="28"/>
      <c r="E181" s="28"/>
      <c r="F181" s="28"/>
      <c r="G181" s="34"/>
      <c r="H181" s="16"/>
    </row>
    <row r="182" spans="1:8" ht="15.6" x14ac:dyDescent="0.3">
      <c r="A182" s="13"/>
      <c r="B182" s="15"/>
      <c r="C182" s="28"/>
      <c r="D182" s="28"/>
      <c r="E182" s="28"/>
      <c r="F182" s="28"/>
      <c r="G182" s="34"/>
      <c r="H182" s="16"/>
    </row>
    <row r="183" spans="1:8" x14ac:dyDescent="0.25">
      <c r="A183" s="16"/>
      <c r="B183" s="15"/>
      <c r="C183" s="15"/>
      <c r="D183" s="15"/>
      <c r="E183" s="15"/>
      <c r="F183" s="15"/>
      <c r="G183" s="15"/>
      <c r="H183" s="15"/>
    </row>
    <row r="184" spans="1:8" x14ac:dyDescent="0.25">
      <c r="A184" s="16"/>
      <c r="B184" s="41"/>
      <c r="C184" s="42"/>
      <c r="D184" s="43"/>
      <c r="E184" s="43"/>
      <c r="F184" s="43"/>
      <c r="G184" s="42"/>
      <c r="H184" s="43"/>
    </row>
    <row r="185" spans="1:8" x14ac:dyDescent="0.25">
      <c r="A185" s="16"/>
      <c r="B185" s="15"/>
      <c r="C185" s="28"/>
      <c r="D185" s="34"/>
      <c r="E185" s="28"/>
      <c r="F185" s="28"/>
      <c r="G185" s="34"/>
      <c r="H185" s="16"/>
    </row>
    <row r="186" spans="1:8" x14ac:dyDescent="0.25">
      <c r="A186" s="16"/>
      <c r="B186" s="15"/>
      <c r="C186" s="28"/>
      <c r="D186" s="28"/>
      <c r="E186" s="28"/>
      <c r="F186" s="28"/>
      <c r="G186" s="34"/>
      <c r="H186" s="16"/>
    </row>
    <row r="187" spans="1:8" x14ac:dyDescent="0.25">
      <c r="A187" s="16"/>
      <c r="B187" s="15"/>
      <c r="C187" s="28"/>
      <c r="D187" s="34"/>
      <c r="E187" s="28"/>
      <c r="F187" s="28"/>
      <c r="G187" s="34"/>
      <c r="H187" s="16"/>
    </row>
    <row r="188" spans="1:8" x14ac:dyDescent="0.25">
      <c r="A188" s="44"/>
      <c r="B188" s="15"/>
      <c r="C188" s="28"/>
      <c r="D188" s="28"/>
      <c r="E188" s="28"/>
      <c r="F188" s="28"/>
      <c r="G188" s="28"/>
      <c r="H188" s="16"/>
    </row>
    <row r="189" spans="1:8" x14ac:dyDescent="0.25">
      <c r="A189" s="16"/>
      <c r="B189" s="15"/>
      <c r="C189" s="28"/>
      <c r="D189" s="34"/>
      <c r="E189" s="28"/>
      <c r="F189" s="28"/>
      <c r="G189" s="34"/>
      <c r="H189" s="16"/>
    </row>
    <row r="190" spans="1:8" x14ac:dyDescent="0.25">
      <c r="A190" s="16"/>
      <c r="B190" s="15"/>
      <c r="C190" s="28"/>
      <c r="D190" s="34"/>
      <c r="E190" s="28"/>
      <c r="F190" s="28"/>
      <c r="G190" s="34"/>
      <c r="H190" s="16"/>
    </row>
    <row r="191" spans="1:8" x14ac:dyDescent="0.25">
      <c r="A191" s="16"/>
      <c r="B191" s="15"/>
      <c r="C191" s="28"/>
      <c r="D191" s="34"/>
      <c r="E191" s="28"/>
      <c r="F191" s="28"/>
      <c r="G191" s="28"/>
      <c r="H191" s="16"/>
    </row>
    <row r="192" spans="1:8" x14ac:dyDescent="0.25">
      <c r="A192" s="16"/>
      <c r="B192" s="15"/>
      <c r="C192" s="28"/>
      <c r="D192" s="34"/>
      <c r="E192" s="28"/>
      <c r="F192" s="28"/>
      <c r="G192" s="34"/>
      <c r="H192" s="34"/>
    </row>
    <row r="193" spans="1:8" x14ac:dyDescent="0.25">
      <c r="A193" s="16"/>
      <c r="B193" s="15"/>
      <c r="C193" s="28"/>
      <c r="D193" s="28"/>
      <c r="E193" s="28"/>
      <c r="F193" s="28"/>
      <c r="G193" s="34"/>
      <c r="H193" s="16"/>
    </row>
    <row r="194" spans="1:8" x14ac:dyDescent="0.25">
      <c r="A194" s="16"/>
      <c r="B194" s="15"/>
      <c r="C194" s="28"/>
      <c r="D194" s="28"/>
      <c r="E194" s="28"/>
      <c r="F194" s="28"/>
      <c r="G194" s="28"/>
      <c r="H194" s="16"/>
    </row>
    <row r="195" spans="1:8" x14ac:dyDescent="0.25">
      <c r="A195" s="16"/>
      <c r="B195" s="15"/>
      <c r="C195" s="28"/>
      <c r="D195" s="28"/>
      <c r="E195" s="28"/>
      <c r="F195" s="28"/>
      <c r="G195" s="28"/>
      <c r="H195" s="28"/>
    </row>
    <row r="196" spans="1:8" x14ac:dyDescent="0.25">
      <c r="A196" s="16"/>
      <c r="B196" s="15"/>
      <c r="C196" s="28"/>
      <c r="D196" s="28"/>
      <c r="E196" s="28"/>
      <c r="F196" s="28"/>
      <c r="G196" s="40"/>
      <c r="H196" s="28"/>
    </row>
    <row r="197" spans="1:8" x14ac:dyDescent="0.25">
      <c r="A197" s="16"/>
      <c r="B197" s="15"/>
      <c r="C197" s="28"/>
      <c r="D197" s="28"/>
      <c r="E197" s="28"/>
      <c r="F197" s="28"/>
      <c r="G197" s="28"/>
      <c r="H197" s="28"/>
    </row>
    <row r="198" spans="1:8" x14ac:dyDescent="0.25">
      <c r="A198" s="16"/>
      <c r="B198" s="15"/>
      <c r="C198" s="28"/>
      <c r="D198" s="28"/>
      <c r="E198" s="28"/>
      <c r="F198" s="28"/>
      <c r="G198" s="28"/>
      <c r="H198" s="28"/>
    </row>
    <row r="199" spans="1:8" x14ac:dyDescent="0.25">
      <c r="A199" s="15"/>
      <c r="B199" s="15"/>
      <c r="C199" s="28"/>
      <c r="D199" s="28"/>
      <c r="E199" s="28"/>
      <c r="F199" s="28"/>
      <c r="G199" s="28"/>
      <c r="H199" s="28"/>
    </row>
    <row r="200" spans="1:8" x14ac:dyDescent="0.25">
      <c r="A200" s="15"/>
      <c r="B200" s="15"/>
      <c r="C200" s="28"/>
      <c r="D200" s="28"/>
      <c r="E200" s="28"/>
      <c r="F200" s="28"/>
      <c r="G200" s="28"/>
      <c r="H200" s="28"/>
    </row>
    <row r="201" spans="1:8" x14ac:dyDescent="0.25">
      <c r="A201" s="15"/>
      <c r="B201" s="45"/>
      <c r="C201" s="43"/>
      <c r="D201" s="43"/>
      <c r="E201" s="45"/>
      <c r="F201" s="45"/>
      <c r="G201" s="28"/>
      <c r="H201" s="28"/>
    </row>
    <row r="202" spans="1:8" ht="15.6" x14ac:dyDescent="0.3">
      <c r="A202" s="13"/>
      <c r="B202" s="15"/>
      <c r="C202" s="28"/>
      <c r="D202" s="28"/>
      <c r="E202" s="28"/>
      <c r="F202" s="28"/>
      <c r="G202" s="28"/>
      <c r="H202" s="28"/>
    </row>
    <row r="203" spans="1:8" x14ac:dyDescent="0.25">
      <c r="A203" s="15"/>
      <c r="B203" s="15"/>
      <c r="C203" s="28"/>
      <c r="D203" s="28"/>
      <c r="E203" s="28"/>
      <c r="F203" s="28"/>
      <c r="G203" s="28"/>
      <c r="H203" s="28"/>
    </row>
    <row r="204" spans="1:8" x14ac:dyDescent="0.25">
      <c r="A204" s="15"/>
      <c r="B204" s="15"/>
      <c r="C204" s="28"/>
      <c r="D204" s="28"/>
      <c r="E204" s="28"/>
      <c r="F204" s="28"/>
      <c r="G204" s="34"/>
      <c r="H204" s="40"/>
    </row>
    <row r="205" spans="1:8" ht="15.6" x14ac:dyDescent="0.3">
      <c r="A205" s="13"/>
      <c r="B205" s="15"/>
      <c r="C205" s="28"/>
      <c r="D205" s="28"/>
      <c r="E205" s="28"/>
      <c r="F205" s="28"/>
      <c r="G205" s="34"/>
      <c r="H205" s="16"/>
    </row>
    <row r="206" spans="1:8" x14ac:dyDescent="0.25">
      <c r="A206" s="15"/>
      <c r="B206" s="15"/>
      <c r="C206" s="28"/>
      <c r="D206" s="34"/>
      <c r="E206" s="28"/>
      <c r="F206" s="28"/>
      <c r="G206" s="34"/>
      <c r="H206" s="16"/>
    </row>
    <row r="207" spans="1:8" x14ac:dyDescent="0.25">
      <c r="A207" s="15"/>
      <c r="B207" s="15"/>
      <c r="C207" s="15"/>
      <c r="D207" s="15"/>
      <c r="E207" s="15"/>
      <c r="F207" s="15"/>
      <c r="G207" s="15"/>
      <c r="H207" s="15"/>
    </row>
    <row r="208" spans="1:8" x14ac:dyDescent="0.25">
      <c r="A208" s="16"/>
      <c r="B208" s="45"/>
      <c r="C208" s="43"/>
      <c r="D208" s="43"/>
      <c r="E208" s="43"/>
      <c r="F208" s="43"/>
      <c r="G208" s="43"/>
      <c r="H208" s="43"/>
    </row>
    <row r="209" spans="1:8" x14ac:dyDescent="0.25">
      <c r="A209" s="16"/>
      <c r="B209" s="20"/>
      <c r="C209" s="34"/>
      <c r="D209" s="28"/>
      <c r="E209" s="28"/>
      <c r="F209" s="28"/>
      <c r="G209" s="34"/>
      <c r="H209" s="28"/>
    </row>
    <row r="210" spans="1:8" x14ac:dyDescent="0.25">
      <c r="A210" s="16"/>
      <c r="B210" s="15"/>
      <c r="C210" s="28"/>
      <c r="D210" s="28"/>
      <c r="E210" s="28"/>
      <c r="F210" s="28"/>
      <c r="G210" s="28"/>
      <c r="H210" s="16"/>
    </row>
    <row r="211" spans="1:8" x14ac:dyDescent="0.25">
      <c r="A211" s="16"/>
      <c r="B211" s="15"/>
      <c r="C211" s="28"/>
      <c r="D211" s="28"/>
      <c r="E211" s="28"/>
      <c r="F211" s="28"/>
      <c r="G211" s="28"/>
      <c r="H211" s="16"/>
    </row>
    <row r="212" spans="1:8" x14ac:dyDescent="0.25">
      <c r="A212" s="44"/>
      <c r="B212" s="15"/>
      <c r="C212" s="28"/>
      <c r="D212" s="28"/>
      <c r="E212" s="28"/>
      <c r="F212" s="28"/>
      <c r="G212" s="28"/>
      <c r="H212" s="16"/>
    </row>
    <row r="213" spans="1:8" x14ac:dyDescent="0.25">
      <c r="A213" s="16"/>
      <c r="B213" s="15"/>
      <c r="C213" s="28"/>
      <c r="D213" s="28"/>
      <c r="E213" s="28"/>
      <c r="F213" s="28"/>
      <c r="G213" s="28"/>
      <c r="H213" s="16"/>
    </row>
    <row r="214" spans="1:8" x14ac:dyDescent="0.25">
      <c r="A214" s="16"/>
      <c r="B214" s="15"/>
      <c r="C214" s="28"/>
      <c r="D214" s="28"/>
      <c r="E214" s="28"/>
      <c r="F214" s="28"/>
      <c r="G214" s="28"/>
      <c r="H214" s="16"/>
    </row>
    <row r="215" spans="1:8" x14ac:dyDescent="0.25">
      <c r="A215" s="16"/>
      <c r="B215" s="15"/>
      <c r="C215" s="28"/>
      <c r="D215" s="28"/>
      <c r="E215" s="28"/>
      <c r="F215" s="28"/>
      <c r="G215" s="28"/>
      <c r="H215" s="16"/>
    </row>
    <row r="216" spans="1:8" x14ac:dyDescent="0.25">
      <c r="A216" s="16"/>
      <c r="B216" s="15"/>
      <c r="C216" s="28"/>
      <c r="D216" s="28"/>
      <c r="E216" s="28"/>
      <c r="F216" s="28"/>
      <c r="G216" s="28"/>
      <c r="H216" s="28"/>
    </row>
    <row r="217" spans="1:8" x14ac:dyDescent="0.25">
      <c r="A217" s="16"/>
      <c r="B217" s="15"/>
      <c r="C217" s="28"/>
      <c r="D217" s="28"/>
      <c r="E217" s="28"/>
      <c r="F217" s="28"/>
      <c r="G217" s="28"/>
      <c r="H217" s="16"/>
    </row>
    <row r="218" spans="1:8" x14ac:dyDescent="0.25">
      <c r="A218" s="16"/>
      <c r="B218" s="15"/>
      <c r="C218" s="28"/>
      <c r="D218" s="28"/>
      <c r="E218" s="28"/>
      <c r="F218" s="28"/>
      <c r="G218" s="28"/>
      <c r="H218" s="16"/>
    </row>
    <row r="219" spans="1:8" x14ac:dyDescent="0.25">
      <c r="A219" s="16"/>
      <c r="B219" s="15"/>
      <c r="C219" s="28"/>
      <c r="D219" s="28"/>
      <c r="E219" s="28"/>
      <c r="F219" s="28"/>
      <c r="G219" s="28"/>
      <c r="H219" s="16"/>
    </row>
    <row r="220" spans="1:8" ht="15.6" x14ac:dyDescent="0.3">
      <c r="A220" s="16"/>
      <c r="B220" s="13"/>
      <c r="C220" s="46"/>
      <c r="D220" s="46"/>
      <c r="E220" s="46"/>
      <c r="F220" s="46"/>
      <c r="G220" s="46"/>
      <c r="H220" s="46"/>
    </row>
    <row r="221" spans="1:8" x14ac:dyDescent="0.25">
      <c r="A221" s="16"/>
      <c r="B221" s="15"/>
      <c r="C221" s="28"/>
      <c r="D221" s="28"/>
      <c r="E221" s="28"/>
      <c r="F221" s="28"/>
      <c r="G221" s="28"/>
      <c r="H221" s="28"/>
    </row>
    <row r="222" spans="1:8" x14ac:dyDescent="0.25">
      <c r="A222" s="16"/>
      <c r="B222" s="15"/>
      <c r="C222" s="28"/>
      <c r="D222" s="28"/>
      <c r="E222" s="28"/>
      <c r="F222" s="28"/>
      <c r="G222" s="28"/>
      <c r="H222" s="28"/>
    </row>
    <row r="223" spans="1:8" x14ac:dyDescent="0.25">
      <c r="A223" s="16"/>
      <c r="B223" s="15"/>
      <c r="C223" s="28"/>
      <c r="D223" s="28"/>
      <c r="E223" s="28"/>
      <c r="F223" s="28"/>
      <c r="G223" s="28"/>
      <c r="H223" s="28"/>
    </row>
    <row r="224" spans="1:8" x14ac:dyDescent="0.25">
      <c r="A224" s="15"/>
      <c r="B224" s="15"/>
      <c r="C224" s="28"/>
      <c r="D224" s="28"/>
      <c r="E224" s="28"/>
      <c r="F224" s="28"/>
      <c r="G224" s="28"/>
      <c r="H224" s="28"/>
    </row>
    <row r="225" spans="1:8" x14ac:dyDescent="0.25">
      <c r="A225" s="15"/>
      <c r="B225" s="15"/>
      <c r="C225" s="28"/>
      <c r="D225" s="28"/>
      <c r="E225" s="28"/>
      <c r="F225" s="28"/>
      <c r="G225" s="28"/>
      <c r="H225" s="28"/>
    </row>
    <row r="226" spans="1:8" x14ac:dyDescent="0.25">
      <c r="A226" s="16"/>
      <c r="B226" s="15"/>
      <c r="C226" s="28"/>
      <c r="D226" s="40"/>
      <c r="E226" s="16"/>
      <c r="F226" s="16"/>
      <c r="G226" s="28"/>
      <c r="H226" s="40"/>
    </row>
    <row r="227" spans="1:8" x14ac:dyDescent="0.25">
      <c r="A227" s="15"/>
      <c r="B227" s="16"/>
      <c r="C227" s="28"/>
      <c r="D227" s="28"/>
      <c r="E227" s="40"/>
      <c r="F227" s="40"/>
      <c r="G227" s="28"/>
      <c r="H227" s="40"/>
    </row>
    <row r="228" spans="1:8" x14ac:dyDescent="0.25">
      <c r="A228" s="15"/>
      <c r="B228" s="15"/>
      <c r="C228" s="28"/>
      <c r="D228" s="28"/>
      <c r="E228" s="28"/>
      <c r="F228" s="28"/>
      <c r="G228" s="28"/>
      <c r="H228" s="40"/>
    </row>
    <row r="229" spans="1:8" x14ac:dyDescent="0.25">
      <c r="A229" s="16"/>
      <c r="B229" s="15"/>
      <c r="C229" s="28"/>
      <c r="D229" s="28"/>
      <c r="E229" s="28"/>
      <c r="F229" s="28"/>
      <c r="G229" s="28"/>
      <c r="H229" s="16"/>
    </row>
    <row r="230" spans="1:8" x14ac:dyDescent="0.25">
      <c r="A230" s="16"/>
      <c r="B230" s="15"/>
      <c r="C230" s="28"/>
      <c r="D230" s="28"/>
      <c r="E230" s="28"/>
      <c r="F230" s="28"/>
      <c r="G230" s="28"/>
      <c r="H230" s="16"/>
    </row>
    <row r="231" spans="1:8" x14ac:dyDescent="0.25">
      <c r="A231" s="16"/>
      <c r="B231" s="15"/>
      <c r="C231" s="28"/>
      <c r="D231" s="28"/>
      <c r="E231" s="28"/>
      <c r="F231" s="28"/>
      <c r="G231" s="28"/>
      <c r="H231" s="16"/>
    </row>
    <row r="232" spans="1:8" x14ac:dyDescent="0.25">
      <c r="A232" s="16"/>
      <c r="B232" s="15"/>
      <c r="C232" s="28"/>
      <c r="D232" s="28"/>
      <c r="E232" s="28"/>
      <c r="F232" s="28"/>
      <c r="G232" s="28"/>
      <c r="H232" s="16"/>
    </row>
    <row r="233" spans="1:8" x14ac:dyDescent="0.25">
      <c r="A233" s="16"/>
      <c r="B233" s="15"/>
      <c r="C233" s="28"/>
      <c r="D233" s="28"/>
      <c r="E233" s="28"/>
      <c r="F233" s="28"/>
      <c r="G233" s="28"/>
      <c r="H233" s="16"/>
    </row>
    <row r="234" spans="1:8" x14ac:dyDescent="0.25">
      <c r="A234" s="16"/>
      <c r="B234" s="15"/>
      <c r="C234" s="28"/>
      <c r="D234" s="28"/>
      <c r="E234" s="28"/>
      <c r="F234" s="28"/>
      <c r="G234" s="28"/>
      <c r="H234" s="16"/>
    </row>
    <row r="235" spans="1:8" x14ac:dyDescent="0.25">
      <c r="A235" s="16"/>
      <c r="B235" s="15"/>
      <c r="C235" s="28"/>
      <c r="D235" s="28"/>
      <c r="E235" s="28"/>
      <c r="F235" s="28"/>
      <c r="G235" s="28"/>
      <c r="H235" s="16"/>
    </row>
    <row r="236" spans="1:8" x14ac:dyDescent="0.25">
      <c r="A236" s="16"/>
      <c r="B236" s="15"/>
      <c r="C236" s="28"/>
      <c r="D236" s="28"/>
      <c r="E236" s="28"/>
      <c r="F236" s="28"/>
      <c r="G236" s="28"/>
      <c r="H236" s="16"/>
    </row>
    <row r="237" spans="1:8" x14ac:dyDescent="0.25">
      <c r="A237" s="16"/>
      <c r="B237" s="15"/>
      <c r="C237" s="28"/>
      <c r="D237" s="28"/>
      <c r="E237" s="28"/>
      <c r="F237" s="28"/>
      <c r="G237" s="28"/>
      <c r="H237" s="16"/>
    </row>
    <row r="238" spans="1:8" x14ac:dyDescent="0.25">
      <c r="A238" s="16"/>
      <c r="B238" s="15"/>
      <c r="C238" s="28"/>
      <c r="D238" s="28"/>
      <c r="E238" s="28"/>
      <c r="F238" s="28"/>
      <c r="G238" s="28"/>
      <c r="H238" s="16"/>
    </row>
    <row r="239" spans="1:8" x14ac:dyDescent="0.25">
      <c r="A239" s="16"/>
      <c r="B239" s="15"/>
      <c r="C239" s="28"/>
      <c r="D239" s="28"/>
      <c r="E239" s="28"/>
      <c r="F239" s="28"/>
      <c r="G239" s="28"/>
      <c r="H239" s="16"/>
    </row>
    <row r="240" spans="1:8" x14ac:dyDescent="0.25">
      <c r="A240" s="16"/>
      <c r="B240" s="15"/>
      <c r="C240" s="28"/>
      <c r="D240" s="28"/>
      <c r="E240" s="28"/>
      <c r="F240" s="28"/>
      <c r="G240" s="28"/>
      <c r="H240" s="16"/>
    </row>
    <row r="241" spans="1:8" x14ac:dyDescent="0.25">
      <c r="A241" s="16"/>
      <c r="B241" s="15"/>
      <c r="C241" s="28"/>
      <c r="D241" s="28"/>
      <c r="E241" s="28"/>
      <c r="F241" s="28"/>
      <c r="G241" s="28"/>
      <c r="H241" s="16"/>
    </row>
    <row r="242" spans="1:8" x14ac:dyDescent="0.25">
      <c r="A242" s="16"/>
      <c r="B242" s="15"/>
      <c r="C242" s="28"/>
      <c r="D242" s="28"/>
      <c r="E242" s="28"/>
      <c r="F242" s="28"/>
      <c r="G242" s="28"/>
      <c r="H242" s="28"/>
    </row>
    <row r="243" spans="1:8" x14ac:dyDescent="0.25">
      <c r="A243" s="16"/>
      <c r="B243" s="15"/>
      <c r="C243" s="28"/>
      <c r="D243" s="28"/>
      <c r="E243" s="28"/>
      <c r="F243" s="28"/>
      <c r="G243" s="28"/>
      <c r="H243" s="16"/>
    </row>
    <row r="244" spans="1:8" x14ac:dyDescent="0.25">
      <c r="A244" s="16"/>
      <c r="B244" s="15"/>
      <c r="C244" s="28"/>
      <c r="D244" s="28"/>
      <c r="E244" s="28"/>
      <c r="F244" s="28"/>
      <c r="G244" s="28"/>
      <c r="H244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N6" sqref="N6"/>
    </sheetView>
  </sheetViews>
  <sheetFormatPr defaultRowHeight="14.4" x14ac:dyDescent="0.3"/>
  <cols>
    <col min="1" max="1" width="28.88671875" bestFit="1" customWidth="1"/>
    <col min="2" max="2" width="21.88671875" bestFit="1" customWidth="1"/>
    <col min="3" max="3" width="6.6640625" customWidth="1"/>
    <col min="4" max="4" width="7.44140625" bestFit="1" customWidth="1"/>
    <col min="5" max="8" width="5.6640625" bestFit="1" customWidth="1"/>
  </cols>
  <sheetData>
    <row r="1" spans="1:11" x14ac:dyDescent="0.3">
      <c r="A1" s="50" t="s">
        <v>60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x14ac:dyDescent="0.3">
      <c r="A3" s="52"/>
      <c r="B3" s="53"/>
      <c r="C3" s="53"/>
      <c r="D3" s="52"/>
      <c r="E3" s="54" t="s">
        <v>61</v>
      </c>
      <c r="F3" s="54"/>
      <c r="G3" s="54"/>
      <c r="H3" s="54"/>
      <c r="I3" s="54"/>
      <c r="J3" s="54"/>
      <c r="K3" s="54"/>
    </row>
    <row r="4" spans="1:11" x14ac:dyDescent="0.3">
      <c r="A4" s="55" t="s">
        <v>62</v>
      </c>
      <c r="B4" s="56"/>
      <c r="C4" s="55"/>
      <c r="D4" s="57" t="s">
        <v>63</v>
      </c>
      <c r="E4" s="57">
        <v>0</v>
      </c>
      <c r="F4" s="58" t="s">
        <v>64</v>
      </c>
      <c r="G4" s="58" t="s">
        <v>65</v>
      </c>
      <c r="H4" s="58" t="s">
        <v>66</v>
      </c>
      <c r="I4" s="57" t="s">
        <v>67</v>
      </c>
      <c r="J4" s="57" t="s">
        <v>68</v>
      </c>
      <c r="K4" s="57" t="s">
        <v>69</v>
      </c>
    </row>
    <row r="5" spans="1:11" x14ac:dyDescent="0.3">
      <c r="A5" s="59" t="s">
        <v>70</v>
      </c>
      <c r="B5" s="56"/>
      <c r="C5" s="59"/>
      <c r="D5" s="60" t="s">
        <v>71</v>
      </c>
      <c r="E5" s="60">
        <v>0</v>
      </c>
      <c r="F5" s="61" t="s">
        <v>64</v>
      </c>
      <c r="G5" s="61" t="s">
        <v>65</v>
      </c>
      <c r="H5" s="61" t="s">
        <v>66</v>
      </c>
      <c r="I5" s="60" t="s">
        <v>67</v>
      </c>
      <c r="J5" s="60" t="s">
        <v>68</v>
      </c>
      <c r="K5" s="60" t="s">
        <v>72</v>
      </c>
    </row>
    <row r="6" spans="1:11" ht="41.4" x14ac:dyDescent="0.3">
      <c r="A6" s="62" t="s">
        <v>73</v>
      </c>
      <c r="B6" s="63" t="s">
        <v>74</v>
      </c>
      <c r="C6" s="64"/>
      <c r="D6" s="79">
        <v>14104</v>
      </c>
      <c r="E6" s="79">
        <v>878</v>
      </c>
      <c r="F6" s="79">
        <v>1090</v>
      </c>
      <c r="G6" s="79">
        <v>454</v>
      </c>
      <c r="H6" s="79">
        <v>564</v>
      </c>
      <c r="I6" s="79">
        <v>1002</v>
      </c>
      <c r="J6" s="79">
        <v>2246</v>
      </c>
      <c r="K6" s="79">
        <v>7870</v>
      </c>
    </row>
    <row r="7" spans="1:11" ht="55.2" x14ac:dyDescent="0.3">
      <c r="A7" s="65"/>
      <c r="B7" s="66" t="s">
        <v>75</v>
      </c>
      <c r="C7" s="67" t="s">
        <v>76</v>
      </c>
      <c r="D7" s="80">
        <f>D6*100/D48</f>
        <v>2.2343005691890205</v>
      </c>
      <c r="E7" s="80">
        <f t="shared" ref="E7:K7" si="0">E6*100/E48</f>
        <v>2.3387139736828084</v>
      </c>
      <c r="F7" s="80">
        <f t="shared" si="0"/>
        <v>8.7712239478554768</v>
      </c>
      <c r="G7" s="80">
        <f t="shared" si="0"/>
        <v>4.2087698155186795</v>
      </c>
      <c r="H7" s="80">
        <f t="shared" si="0"/>
        <v>2.2861775435751928</v>
      </c>
      <c r="I7" s="80">
        <f t="shared" si="0"/>
        <v>0.75287965196222073</v>
      </c>
      <c r="J7" s="80">
        <f t="shared" si="0"/>
        <v>1.4593702485997584</v>
      </c>
      <c r="K7" s="80">
        <f t="shared" si="0"/>
        <v>3.0405823082153676</v>
      </c>
    </row>
    <row r="8" spans="1:11" ht="27.6" x14ac:dyDescent="0.3">
      <c r="A8" s="65" t="s">
        <v>77</v>
      </c>
      <c r="B8" s="63" t="s">
        <v>78</v>
      </c>
      <c r="C8" s="68"/>
      <c r="D8" s="79">
        <v>82660</v>
      </c>
      <c r="E8" s="79">
        <v>273</v>
      </c>
      <c r="F8" s="79">
        <v>467</v>
      </c>
      <c r="G8" s="79">
        <v>428</v>
      </c>
      <c r="H8" s="79">
        <v>1300</v>
      </c>
      <c r="I8" s="79">
        <v>8386</v>
      </c>
      <c r="J8" s="79">
        <v>29087</v>
      </c>
      <c r="K8" s="79">
        <v>42719</v>
      </c>
    </row>
    <row r="9" spans="1:11" x14ac:dyDescent="0.3">
      <c r="A9" s="65"/>
      <c r="B9" s="66" t="s">
        <v>79</v>
      </c>
      <c r="C9" s="67" t="s">
        <v>76</v>
      </c>
      <c r="D9" s="80">
        <f>D8*100/D48</f>
        <v>13.094674209384886</v>
      </c>
      <c r="E9" s="80">
        <f t="shared" ref="E9:K9" si="1">E8*100/E48</f>
        <v>0.72718555218155667</v>
      </c>
      <c r="F9" s="80">
        <f t="shared" si="1"/>
        <v>3.7579464070169792</v>
      </c>
      <c r="G9" s="80">
        <f t="shared" si="1"/>
        <v>3.9677389450264209</v>
      </c>
      <c r="H9" s="80">
        <f t="shared" si="1"/>
        <v>5.26955816781516</v>
      </c>
      <c r="I9" s="80">
        <f t="shared" si="1"/>
        <v>6.3010466680191453</v>
      </c>
      <c r="J9" s="80">
        <f t="shared" si="1"/>
        <v>18.899689412743175</v>
      </c>
      <c r="K9" s="80">
        <f t="shared" si="1"/>
        <v>16.504528033627992</v>
      </c>
    </row>
    <row r="10" spans="1:11" ht="55.2" x14ac:dyDescent="0.3">
      <c r="A10" s="65" t="s">
        <v>80</v>
      </c>
      <c r="B10" s="63" t="s">
        <v>81</v>
      </c>
      <c r="C10" s="68"/>
      <c r="D10" s="81">
        <v>4345</v>
      </c>
      <c r="E10" s="79">
        <v>110</v>
      </c>
      <c r="F10" s="79">
        <v>244</v>
      </c>
      <c r="G10" s="79">
        <v>195</v>
      </c>
      <c r="H10" s="79">
        <v>268</v>
      </c>
      <c r="I10" s="79">
        <v>312</v>
      </c>
      <c r="J10" s="79">
        <v>669</v>
      </c>
      <c r="K10" s="79">
        <v>2547</v>
      </c>
    </row>
    <row r="11" spans="1:11" ht="55.2" x14ac:dyDescent="0.3">
      <c r="A11" s="65"/>
      <c r="B11" s="69" t="s">
        <v>82</v>
      </c>
      <c r="C11" s="67" t="s">
        <v>76</v>
      </c>
      <c r="D11" s="80">
        <f>D10*100/D48</f>
        <v>0.68831792208779741</v>
      </c>
      <c r="E11" s="80">
        <f t="shared" ref="E11:K11" si="2">E10*100/E48</f>
        <v>0.29300516754568218</v>
      </c>
      <c r="F11" s="80">
        <f t="shared" si="2"/>
        <v>1.9634666452080147</v>
      </c>
      <c r="G11" s="80">
        <f t="shared" si="2"/>
        <v>1.807731528691944</v>
      </c>
      <c r="H11" s="80">
        <f t="shared" si="2"/>
        <v>1.08633968382651</v>
      </c>
      <c r="I11" s="80">
        <f t="shared" si="2"/>
        <v>0.23442959222775736</v>
      </c>
      <c r="J11" s="80">
        <f t="shared" si="2"/>
        <v>0.43469220672895736</v>
      </c>
      <c r="K11" s="80">
        <f t="shared" si="2"/>
        <v>0.98403597700438894</v>
      </c>
    </row>
    <row r="12" spans="1:11" ht="27.6" x14ac:dyDescent="0.3">
      <c r="A12" s="65" t="s">
        <v>83</v>
      </c>
      <c r="B12" s="63" t="s">
        <v>84</v>
      </c>
      <c r="C12" s="68"/>
      <c r="D12" s="81">
        <v>9801</v>
      </c>
      <c r="E12" s="79">
        <v>280</v>
      </c>
      <c r="F12" s="79">
        <v>716</v>
      </c>
      <c r="G12" s="79">
        <v>433</v>
      </c>
      <c r="H12" s="79">
        <v>965</v>
      </c>
      <c r="I12" s="79">
        <v>1164</v>
      </c>
      <c r="J12" s="79">
        <v>2486</v>
      </c>
      <c r="K12" s="79">
        <v>3757</v>
      </c>
    </row>
    <row r="13" spans="1:11" ht="27.6" x14ac:dyDescent="0.3">
      <c r="A13" s="65"/>
      <c r="B13" s="69" t="s">
        <v>85</v>
      </c>
      <c r="C13" s="67" t="s">
        <v>76</v>
      </c>
      <c r="D13" s="80">
        <f>D12*100/D48</f>
        <v>1.5526361229879175</v>
      </c>
      <c r="E13" s="80">
        <f t="shared" ref="E13:K13" si="3">E12*100/E48</f>
        <v>0.74583133557082737</v>
      </c>
      <c r="F13" s="80">
        <f t="shared" si="3"/>
        <v>5.7616480244628629</v>
      </c>
      <c r="G13" s="80">
        <f t="shared" si="3"/>
        <v>4.0140910355057011</v>
      </c>
      <c r="H13" s="80">
        <f t="shared" si="3"/>
        <v>3.9116335630320229</v>
      </c>
      <c r="I13" s="80">
        <f t="shared" si="3"/>
        <v>0.87460270946509477</v>
      </c>
      <c r="J13" s="80">
        <f t="shared" si="3"/>
        <v>1.6153136411482631</v>
      </c>
      <c r="K13" s="80">
        <f t="shared" si="3"/>
        <v>1.4515206775050999</v>
      </c>
    </row>
    <row r="14" spans="1:11" ht="27.6" x14ac:dyDescent="0.3">
      <c r="A14" s="65" t="s">
        <v>86</v>
      </c>
      <c r="B14" s="63" t="s">
        <v>87</v>
      </c>
      <c r="C14" s="68"/>
      <c r="D14" s="79">
        <v>32058</v>
      </c>
      <c r="E14" s="79">
        <v>6</v>
      </c>
      <c r="F14" s="79">
        <v>48</v>
      </c>
      <c r="G14" s="79">
        <v>156</v>
      </c>
      <c r="H14" s="79">
        <v>2246</v>
      </c>
      <c r="I14" s="79">
        <v>10752</v>
      </c>
      <c r="J14" s="79">
        <v>12946</v>
      </c>
      <c r="K14" s="79">
        <v>5904</v>
      </c>
    </row>
    <row r="15" spans="1:11" ht="27.6" x14ac:dyDescent="0.3">
      <c r="A15" s="65"/>
      <c r="B15" s="69" t="s">
        <v>88</v>
      </c>
      <c r="C15" s="67" t="s">
        <v>76</v>
      </c>
      <c r="D15" s="80">
        <f>D14*100/D48</f>
        <v>5.0785030946583678</v>
      </c>
      <c r="E15" s="82">
        <f t="shared" ref="E15:K15" si="4">E14*100/E48</f>
        <v>1.5982100047946299E-2</v>
      </c>
      <c r="F15" s="80">
        <f t="shared" si="4"/>
        <v>0.38625573348354392</v>
      </c>
      <c r="G15" s="80">
        <f t="shared" si="4"/>
        <v>1.4461852229535552</v>
      </c>
      <c r="H15" s="80">
        <f t="shared" si="4"/>
        <v>9.104175111471422</v>
      </c>
      <c r="I15" s="80">
        <f t="shared" si="4"/>
        <v>8.0788044090796376</v>
      </c>
      <c r="J15" s="80">
        <f t="shared" si="4"/>
        <v>8.4118464997206015</v>
      </c>
      <c r="K15" s="80">
        <f t="shared" si="4"/>
        <v>2.2810162576497497</v>
      </c>
    </row>
    <row r="16" spans="1:11" x14ac:dyDescent="0.3">
      <c r="A16" s="65" t="s">
        <v>89</v>
      </c>
      <c r="B16" s="63" t="s">
        <v>90</v>
      </c>
      <c r="C16" s="68"/>
      <c r="D16" s="79">
        <v>20372</v>
      </c>
      <c r="E16" s="79">
        <v>167</v>
      </c>
      <c r="F16" s="79">
        <v>575</v>
      </c>
      <c r="G16" s="79">
        <v>678</v>
      </c>
      <c r="H16" s="79">
        <v>1379</v>
      </c>
      <c r="I16" s="79">
        <v>3013</v>
      </c>
      <c r="J16" s="79">
        <v>6412</v>
      </c>
      <c r="K16" s="79">
        <v>8148</v>
      </c>
    </row>
    <row r="17" spans="1:11" ht="27.6" x14ac:dyDescent="0.3">
      <c r="A17" s="65"/>
      <c r="B17" s="69" t="s">
        <v>91</v>
      </c>
      <c r="C17" s="67" t="s">
        <v>76</v>
      </c>
      <c r="D17" s="80">
        <f t="shared" ref="D17:K17" si="5">D16*100/D48</f>
        <v>3.2272526372319006</v>
      </c>
      <c r="E17" s="80">
        <f t="shared" si="5"/>
        <v>0.44483511800117204</v>
      </c>
      <c r="F17" s="80">
        <f t="shared" si="5"/>
        <v>4.6270218073549527</v>
      </c>
      <c r="G17" s="80">
        <f t="shared" si="5"/>
        <v>6.285343468990451</v>
      </c>
      <c r="H17" s="80">
        <f t="shared" si="5"/>
        <v>5.5897851641670044</v>
      </c>
      <c r="I17" s="80">
        <f t="shared" si="5"/>
        <v>2.2638985941738237</v>
      </c>
      <c r="J17" s="80">
        <f t="shared" si="5"/>
        <v>4.1662876375875557</v>
      </c>
      <c r="K17" s="80">
        <f t="shared" si="5"/>
        <v>3.1479878840328861</v>
      </c>
    </row>
    <row r="18" spans="1:11" x14ac:dyDescent="0.3">
      <c r="A18" s="65" t="s">
        <v>92</v>
      </c>
      <c r="B18" s="63" t="s">
        <v>93</v>
      </c>
      <c r="C18" s="68"/>
      <c r="D18" s="79">
        <v>11312</v>
      </c>
      <c r="E18" s="79">
        <v>27</v>
      </c>
      <c r="F18" s="79">
        <v>90</v>
      </c>
      <c r="G18" s="79">
        <v>222</v>
      </c>
      <c r="H18" s="79">
        <v>243</v>
      </c>
      <c r="I18" s="79">
        <v>729</v>
      </c>
      <c r="J18" s="79">
        <v>2729</v>
      </c>
      <c r="K18" s="79">
        <v>7272</v>
      </c>
    </row>
    <row r="19" spans="1:11" ht="27.6" x14ac:dyDescent="0.3">
      <c r="A19" s="65"/>
      <c r="B19" s="70" t="s">
        <v>94</v>
      </c>
      <c r="C19" s="67" t="s">
        <v>76</v>
      </c>
      <c r="D19" s="80">
        <f>D18*100/D48</f>
        <v>1.7920028388163782</v>
      </c>
      <c r="E19" s="80">
        <f t="shared" ref="E19:K19" si="6">E18*100/E48</f>
        <v>7.1919450215758352E-2</v>
      </c>
      <c r="F19" s="80">
        <f t="shared" si="6"/>
        <v>0.72422950028164479</v>
      </c>
      <c r="G19" s="80">
        <f t="shared" si="6"/>
        <v>2.0580328172800595</v>
      </c>
      <c r="H19" s="80">
        <f t="shared" si="6"/>
        <v>0.98500202675314141</v>
      </c>
      <c r="I19" s="80">
        <f t="shared" si="6"/>
        <v>0.54775375876293309</v>
      </c>
      <c r="J19" s="80">
        <f t="shared" si="6"/>
        <v>1.7732063261036244</v>
      </c>
      <c r="K19" s="80">
        <f t="shared" si="6"/>
        <v>2.8095444149100577</v>
      </c>
    </row>
    <row r="20" spans="1:11" ht="27.6" x14ac:dyDescent="0.3">
      <c r="A20" s="65" t="s">
        <v>95</v>
      </c>
      <c r="B20" s="63" t="s">
        <v>96</v>
      </c>
      <c r="C20" s="68"/>
      <c r="D20" s="79">
        <v>2131</v>
      </c>
      <c r="E20" s="79">
        <v>68</v>
      </c>
      <c r="F20" s="79">
        <v>257</v>
      </c>
      <c r="G20" s="79">
        <v>180</v>
      </c>
      <c r="H20" s="79">
        <v>178</v>
      </c>
      <c r="I20" s="79">
        <v>377</v>
      </c>
      <c r="J20" s="79">
        <v>541</v>
      </c>
      <c r="K20" s="79">
        <v>530</v>
      </c>
    </row>
    <row r="21" spans="1:11" ht="27.6" x14ac:dyDescent="0.3">
      <c r="A21" s="65"/>
      <c r="B21" s="70" t="s">
        <v>97</v>
      </c>
      <c r="C21" s="67" t="s">
        <v>76</v>
      </c>
      <c r="D21" s="80">
        <f>D20*100/D48</f>
        <v>0.3375846932034744</v>
      </c>
      <c r="E21" s="80">
        <f t="shared" ref="E21:K21" si="7">E20*100/E48</f>
        <v>0.18113046721005807</v>
      </c>
      <c r="F21" s="80">
        <f t="shared" si="7"/>
        <v>2.0680775730264744</v>
      </c>
      <c r="G21" s="80">
        <f t="shared" si="7"/>
        <v>1.6686752572541022</v>
      </c>
      <c r="H21" s="80">
        <f t="shared" si="7"/>
        <v>0.7215241183623835</v>
      </c>
      <c r="I21" s="80">
        <f t="shared" si="7"/>
        <v>0.28326909060854016</v>
      </c>
      <c r="J21" s="80">
        <f t="shared" si="7"/>
        <v>0.35152239736975477</v>
      </c>
      <c r="K21" s="80">
        <f t="shared" si="7"/>
        <v>0.20476602583915435</v>
      </c>
    </row>
    <row r="22" spans="1:11" ht="27.6" x14ac:dyDescent="0.3">
      <c r="A22" s="65" t="s">
        <v>98</v>
      </c>
      <c r="B22" s="63" t="s">
        <v>99</v>
      </c>
      <c r="C22" s="68"/>
      <c r="D22" s="79">
        <v>80083</v>
      </c>
      <c r="E22" s="79">
        <v>43</v>
      </c>
      <c r="F22" s="79">
        <v>55</v>
      </c>
      <c r="G22" s="79">
        <v>90</v>
      </c>
      <c r="H22" s="79">
        <v>728</v>
      </c>
      <c r="I22" s="79">
        <v>3860</v>
      </c>
      <c r="J22" s="79">
        <v>21006</v>
      </c>
      <c r="K22" s="79">
        <v>54301</v>
      </c>
    </row>
    <row r="23" spans="1:11" ht="27.6" x14ac:dyDescent="0.3">
      <c r="A23" s="65"/>
      <c r="B23" s="66" t="s">
        <v>100</v>
      </c>
      <c r="C23" s="67" t="s">
        <v>76</v>
      </c>
      <c r="D23" s="80">
        <f>D22*100/D48</f>
        <v>12.686435938908419</v>
      </c>
      <c r="E23" s="80">
        <f t="shared" ref="E23:K23" si="8">E22*100/E48</f>
        <v>0.11453838367694849</v>
      </c>
      <c r="F23" s="80">
        <f t="shared" si="8"/>
        <v>0.44258469461656069</v>
      </c>
      <c r="G23" s="80">
        <f t="shared" si="8"/>
        <v>0.83433762862705108</v>
      </c>
      <c r="H23" s="80">
        <f t="shared" si="8"/>
        <v>2.9509525739764895</v>
      </c>
      <c r="I23" s="80">
        <f t="shared" si="8"/>
        <v>2.9003148269203316</v>
      </c>
      <c r="J23" s="80">
        <f t="shared" si="8"/>
        <v>13.64894543280789</v>
      </c>
      <c r="K23" s="80">
        <f t="shared" si="8"/>
        <v>20.979245224701739</v>
      </c>
    </row>
    <row r="24" spans="1:11" x14ac:dyDescent="0.3">
      <c r="A24" s="65" t="s">
        <v>101</v>
      </c>
      <c r="B24" s="63" t="s">
        <v>102</v>
      </c>
      <c r="C24" s="68"/>
      <c r="D24" s="79">
        <v>39325</v>
      </c>
      <c r="E24" s="79">
        <v>2820</v>
      </c>
      <c r="F24" s="79">
        <v>3484</v>
      </c>
      <c r="G24" s="79">
        <v>2910</v>
      </c>
      <c r="H24" s="79">
        <v>2688</v>
      </c>
      <c r="I24" s="79">
        <v>4128</v>
      </c>
      <c r="J24" s="79">
        <v>5768</v>
      </c>
      <c r="K24" s="79">
        <v>17527</v>
      </c>
    </row>
    <row r="25" spans="1:11" ht="27.6" x14ac:dyDescent="0.3">
      <c r="A25" s="65"/>
      <c r="B25" s="66" t="s">
        <v>103</v>
      </c>
      <c r="C25" s="67" t="s">
        <v>76</v>
      </c>
      <c r="D25" s="80">
        <f>D24*100/D48</f>
        <v>6.2297128391490517</v>
      </c>
      <c r="E25" s="80">
        <f t="shared" ref="E25:K25" si="9">E24*100/E48</f>
        <v>7.5115870225347612</v>
      </c>
      <c r="F25" s="80">
        <f t="shared" si="9"/>
        <v>28.035728655347228</v>
      </c>
      <c r="G25" s="80">
        <f t="shared" si="9"/>
        <v>26.976916658941317</v>
      </c>
      <c r="H25" s="80">
        <f t="shared" si="9"/>
        <v>10.895824888528578</v>
      </c>
      <c r="I25" s="80">
        <f t="shared" si="9"/>
        <v>3.1016838356287897</v>
      </c>
      <c r="J25" s="80">
        <f t="shared" si="9"/>
        <v>3.7478395342490676</v>
      </c>
      <c r="K25" s="80">
        <f t="shared" si="9"/>
        <v>6.7715738394016194</v>
      </c>
    </row>
    <row r="26" spans="1:11" x14ac:dyDescent="0.3">
      <c r="A26" s="65" t="s">
        <v>104</v>
      </c>
      <c r="B26" s="63" t="s">
        <v>105</v>
      </c>
      <c r="C26" s="68"/>
      <c r="D26" s="79">
        <v>48106</v>
      </c>
      <c r="E26" s="79">
        <v>248</v>
      </c>
      <c r="F26" s="79">
        <v>428</v>
      </c>
      <c r="G26" s="79">
        <v>691</v>
      </c>
      <c r="H26" s="79">
        <v>2092</v>
      </c>
      <c r="I26" s="79">
        <v>7952</v>
      </c>
      <c r="J26" s="79">
        <v>15140</v>
      </c>
      <c r="K26" s="79">
        <v>21555</v>
      </c>
    </row>
    <row r="27" spans="1:11" ht="27.6" x14ac:dyDescent="0.3">
      <c r="A27" s="65"/>
      <c r="B27" s="66" t="s">
        <v>106</v>
      </c>
      <c r="C27" s="67" t="s">
        <v>76</v>
      </c>
      <c r="D27" s="80">
        <f>D26*100/D48</f>
        <v>7.6207645477458179</v>
      </c>
      <c r="E27" s="80">
        <f t="shared" ref="E27:K27" si="10">E26*100/E48</f>
        <v>0.66059346864844704</v>
      </c>
      <c r="F27" s="80">
        <f t="shared" si="10"/>
        <v>3.4441136235615999</v>
      </c>
      <c r="G27" s="80">
        <f t="shared" si="10"/>
        <v>6.405858904236581</v>
      </c>
      <c r="H27" s="80">
        <f t="shared" si="10"/>
        <v>8.479935143899473</v>
      </c>
      <c r="I27" s="80">
        <f t="shared" si="10"/>
        <v>5.9749490942151491</v>
      </c>
      <c r="J27" s="80">
        <f t="shared" si="10"/>
        <v>9.8374290132681832</v>
      </c>
      <c r="K27" s="80">
        <f t="shared" si="10"/>
        <v>8.3277956357791929</v>
      </c>
    </row>
    <row r="28" spans="1:11" ht="27.6" x14ac:dyDescent="0.3">
      <c r="A28" s="65" t="s">
        <v>107</v>
      </c>
      <c r="B28" s="63" t="s">
        <v>108</v>
      </c>
      <c r="C28" s="68"/>
      <c r="D28" s="79">
        <v>6729</v>
      </c>
      <c r="E28" s="79">
        <v>117</v>
      </c>
      <c r="F28" s="79">
        <v>297</v>
      </c>
      <c r="G28" s="79">
        <v>164</v>
      </c>
      <c r="H28" s="79">
        <v>543</v>
      </c>
      <c r="I28" s="79">
        <v>1358</v>
      </c>
      <c r="J28" s="79">
        <v>1846</v>
      </c>
      <c r="K28" s="79">
        <v>2404</v>
      </c>
    </row>
    <row r="29" spans="1:11" ht="27.6" x14ac:dyDescent="0.3">
      <c r="A29" s="65"/>
      <c r="B29" s="69" t="s">
        <v>109</v>
      </c>
      <c r="C29" s="67" t="s">
        <v>76</v>
      </c>
      <c r="D29" s="80">
        <f>D28*100/D48</f>
        <v>1.065981886703979</v>
      </c>
      <c r="E29" s="80">
        <f t="shared" ref="E29:K29" si="11">E28*100/E48</f>
        <v>0.31165095093495288</v>
      </c>
      <c r="F29" s="80">
        <f t="shared" si="11"/>
        <v>2.3899573509294281</v>
      </c>
      <c r="G29" s="80">
        <f t="shared" si="11"/>
        <v>1.5203485677204043</v>
      </c>
      <c r="H29" s="80">
        <f t="shared" si="11"/>
        <v>2.2010539116335632</v>
      </c>
      <c r="I29" s="80">
        <f t="shared" si="11"/>
        <v>1.0203698277092772</v>
      </c>
      <c r="J29" s="80">
        <f t="shared" si="11"/>
        <v>1.1994645943522502</v>
      </c>
      <c r="K29" s="80">
        <f t="shared" si="11"/>
        <v>0.92878778512703219</v>
      </c>
    </row>
    <row r="30" spans="1:11" ht="27.6" x14ac:dyDescent="0.3">
      <c r="A30" s="65" t="s">
        <v>110</v>
      </c>
      <c r="B30" s="63" t="s">
        <v>111</v>
      </c>
      <c r="C30" s="68"/>
      <c r="D30" s="79">
        <v>51766</v>
      </c>
      <c r="E30" s="79">
        <v>20</v>
      </c>
      <c r="F30" s="79">
        <v>177</v>
      </c>
      <c r="G30" s="79">
        <v>246</v>
      </c>
      <c r="H30" s="79">
        <v>1421</v>
      </c>
      <c r="I30" s="79">
        <v>6191</v>
      </c>
      <c r="J30" s="79">
        <v>18749</v>
      </c>
      <c r="K30" s="79">
        <v>24962</v>
      </c>
    </row>
    <row r="31" spans="1:11" ht="41.4" x14ac:dyDescent="0.3">
      <c r="A31" s="65"/>
      <c r="B31" s="69" t="s">
        <v>112</v>
      </c>
      <c r="C31" s="67" t="s">
        <v>76</v>
      </c>
      <c r="D31" s="80">
        <f>D30*100/D48</f>
        <v>8.200567446443479</v>
      </c>
      <c r="E31" s="80">
        <f t="shared" ref="E31:K31" si="12">E30*100/E48</f>
        <v>5.3273666826487667E-2</v>
      </c>
      <c r="F31" s="80">
        <f t="shared" si="12"/>
        <v>1.4243180172205681</v>
      </c>
      <c r="G31" s="80">
        <f t="shared" si="12"/>
        <v>2.2805228515806064</v>
      </c>
      <c r="H31" s="80">
        <f t="shared" si="12"/>
        <v>5.7600324280502635</v>
      </c>
      <c r="I31" s="80">
        <f t="shared" si="12"/>
        <v>4.6517743765450188</v>
      </c>
      <c r="J31" s="80">
        <f t="shared" si="12"/>
        <v>12.182427778716326</v>
      </c>
      <c r="K31" s="80">
        <f t="shared" si="12"/>
        <v>9.6440934660320199</v>
      </c>
    </row>
    <row r="32" spans="1:11" ht="27.6" x14ac:dyDescent="0.3">
      <c r="A32" s="65" t="s">
        <v>113</v>
      </c>
      <c r="B32" s="63" t="s">
        <v>114</v>
      </c>
      <c r="C32" s="68"/>
      <c r="D32" s="79">
        <v>34178</v>
      </c>
      <c r="E32" s="79">
        <v>631</v>
      </c>
      <c r="F32" s="79">
        <v>405</v>
      </c>
      <c r="G32" s="79">
        <v>381</v>
      </c>
      <c r="H32" s="79">
        <v>1066</v>
      </c>
      <c r="I32" s="79">
        <v>5904</v>
      </c>
      <c r="J32" s="79">
        <v>10196</v>
      </c>
      <c r="K32" s="79">
        <v>15595</v>
      </c>
    </row>
    <row r="33" spans="1:11" ht="27.6" x14ac:dyDescent="0.3">
      <c r="A33" s="65"/>
      <c r="B33" s="69" t="s">
        <v>115</v>
      </c>
      <c r="C33" s="67" t="s">
        <v>76</v>
      </c>
      <c r="D33" s="80">
        <f>D32*100/D48</f>
        <v>5.4143452108438987</v>
      </c>
      <c r="E33" s="80">
        <f t="shared" ref="E33:K33" si="13">E32*100/E48</f>
        <v>1.680784188375686</v>
      </c>
      <c r="F33" s="80">
        <f t="shared" si="13"/>
        <v>3.2590327512674016</v>
      </c>
      <c r="G33" s="80">
        <f t="shared" si="13"/>
        <v>3.5320292945211831</v>
      </c>
      <c r="H33" s="80">
        <f t="shared" si="13"/>
        <v>4.321037697608431</v>
      </c>
      <c r="I33" s="80">
        <f t="shared" si="13"/>
        <v>4.4361292067714082</v>
      </c>
      <c r="J33" s="80">
        <f t="shared" si="13"/>
        <v>6.6249951267689831</v>
      </c>
      <c r="K33" s="80">
        <f t="shared" si="13"/>
        <v>6.0251437225690792</v>
      </c>
    </row>
    <row r="34" spans="1:11" ht="27.6" x14ac:dyDescent="0.3">
      <c r="A34" s="65" t="s">
        <v>116</v>
      </c>
      <c r="B34" s="63" t="s">
        <v>117</v>
      </c>
      <c r="C34" s="68"/>
      <c r="D34" s="79">
        <v>41132</v>
      </c>
      <c r="E34" s="81">
        <v>0</v>
      </c>
      <c r="F34" s="81">
        <v>0</v>
      </c>
      <c r="G34" s="81">
        <v>0</v>
      </c>
      <c r="H34" s="79">
        <v>850</v>
      </c>
      <c r="I34" s="79">
        <v>40104</v>
      </c>
      <c r="J34" s="79">
        <v>178</v>
      </c>
      <c r="K34" s="81">
        <v>0</v>
      </c>
    </row>
    <row r="35" spans="1:11" ht="27.6" x14ac:dyDescent="0.3">
      <c r="A35" s="65"/>
      <c r="B35" s="66" t="s">
        <v>118</v>
      </c>
      <c r="C35" s="67" t="s">
        <v>76</v>
      </c>
      <c r="D35" s="80">
        <f>D34*100/D48</f>
        <v>6.5159707183694549</v>
      </c>
      <c r="E35" s="82">
        <f t="shared" ref="E35:K35" si="14">E34*100/E48</f>
        <v>0</v>
      </c>
      <c r="F35" s="82">
        <f t="shared" si="14"/>
        <v>0</v>
      </c>
      <c r="G35" s="82">
        <f t="shared" si="14"/>
        <v>0</v>
      </c>
      <c r="H35" s="80">
        <f t="shared" si="14"/>
        <v>3.4454803404945276</v>
      </c>
      <c r="I35" s="80">
        <f t="shared" si="14"/>
        <v>30.13321912404481</v>
      </c>
      <c r="J35" s="80">
        <f t="shared" si="14"/>
        <v>0.11565801614014112</v>
      </c>
      <c r="K35" s="82">
        <f t="shared" si="14"/>
        <v>0</v>
      </c>
    </row>
    <row r="36" spans="1:11" ht="27.6" x14ac:dyDescent="0.3">
      <c r="A36" s="65" t="s">
        <v>119</v>
      </c>
      <c r="B36" s="63" t="s">
        <v>120</v>
      </c>
      <c r="C36" s="68"/>
      <c r="D36" s="79">
        <v>7433</v>
      </c>
      <c r="E36" s="79">
        <v>7433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</row>
    <row r="37" spans="1:11" ht="27.6" x14ac:dyDescent="0.3">
      <c r="A37" s="65"/>
      <c r="B37" s="69" t="s">
        <v>121</v>
      </c>
      <c r="C37" s="67" t="s">
        <v>76</v>
      </c>
      <c r="D37" s="80">
        <f>D36*100/D48</f>
        <v>1.1775068158523816</v>
      </c>
      <c r="E37" s="80">
        <f t="shared" ref="E37:K37" si="15">E36*100/E48</f>
        <v>19.799158276064141</v>
      </c>
      <c r="F37" s="82">
        <f t="shared" si="15"/>
        <v>0</v>
      </c>
      <c r="G37" s="82">
        <f t="shared" si="15"/>
        <v>0</v>
      </c>
      <c r="H37" s="82">
        <f t="shared" si="15"/>
        <v>0</v>
      </c>
      <c r="I37" s="82">
        <f t="shared" si="15"/>
        <v>0</v>
      </c>
      <c r="J37" s="82">
        <f t="shared" si="15"/>
        <v>0</v>
      </c>
      <c r="K37" s="82">
        <f t="shared" si="15"/>
        <v>0</v>
      </c>
    </row>
    <row r="38" spans="1:11" ht="55.2" x14ac:dyDescent="0.3">
      <c r="A38" s="65" t="s">
        <v>122</v>
      </c>
      <c r="B38" s="63" t="s">
        <v>123</v>
      </c>
      <c r="C38" s="68"/>
      <c r="D38" s="79">
        <v>4147</v>
      </c>
      <c r="E38" s="79">
        <v>1034</v>
      </c>
      <c r="F38" s="79">
        <v>811</v>
      </c>
      <c r="G38" s="79">
        <v>623</v>
      </c>
      <c r="H38" s="79">
        <v>758</v>
      </c>
      <c r="I38" s="79">
        <v>508</v>
      </c>
      <c r="J38" s="79">
        <v>311</v>
      </c>
      <c r="K38" s="79">
        <v>102</v>
      </c>
    </row>
    <row r="39" spans="1:11" ht="41.4" x14ac:dyDescent="0.3">
      <c r="A39" s="65"/>
      <c r="B39" s="69" t="s">
        <v>124</v>
      </c>
      <c r="C39" s="67" t="s">
        <v>76</v>
      </c>
      <c r="D39" s="80">
        <f>D38*100/D48</f>
        <v>0.65695153576480914</v>
      </c>
      <c r="E39" s="80">
        <f t="shared" ref="E39:K39" si="16">E38*100/E48</f>
        <v>2.7542485749294126</v>
      </c>
      <c r="F39" s="80">
        <f t="shared" si="16"/>
        <v>6.5261124969823774</v>
      </c>
      <c r="G39" s="80">
        <f t="shared" si="16"/>
        <v>5.7754704737183644</v>
      </c>
      <c r="H39" s="80">
        <f t="shared" si="16"/>
        <v>3.0725577624645317</v>
      </c>
      <c r="I39" s="80">
        <f t="shared" si="16"/>
        <v>0.38169946426827162</v>
      </c>
      <c r="J39" s="80">
        <f t="shared" si="16"/>
        <v>0.20207664617743759</v>
      </c>
      <c r="K39" s="80">
        <f t="shared" si="16"/>
        <v>3.9407801199233476E-2</v>
      </c>
    </row>
    <row r="40" spans="1:11" ht="55.2" x14ac:dyDescent="0.3">
      <c r="A40" s="65" t="s">
        <v>125</v>
      </c>
      <c r="B40" s="63" t="s">
        <v>126</v>
      </c>
      <c r="C40" s="68"/>
      <c r="D40" s="79">
        <v>15758</v>
      </c>
      <c r="E40" s="79">
        <v>930</v>
      </c>
      <c r="F40" s="79">
        <v>1708</v>
      </c>
      <c r="G40" s="79">
        <v>985</v>
      </c>
      <c r="H40" s="79">
        <v>2316</v>
      </c>
      <c r="I40" s="79">
        <v>1804</v>
      </c>
      <c r="J40" s="79">
        <v>2640</v>
      </c>
      <c r="K40" s="79">
        <v>5375</v>
      </c>
    </row>
    <row r="41" spans="1:11" ht="41.4" x14ac:dyDescent="0.3">
      <c r="A41" s="65"/>
      <c r="B41" s="69" t="s">
        <v>127</v>
      </c>
      <c r="C41" s="67" t="s">
        <v>76</v>
      </c>
      <c r="D41" s="80">
        <f>D40*100/D48</f>
        <v>2.4963207862507506</v>
      </c>
      <c r="E41" s="80">
        <f t="shared" ref="E41:K41" si="17">E40*100/E48</f>
        <v>2.4772255074316765</v>
      </c>
      <c r="F41" s="80">
        <f t="shared" si="17"/>
        <v>13.744266516456104</v>
      </c>
      <c r="G41" s="80">
        <f t="shared" si="17"/>
        <v>9.1313618244182813</v>
      </c>
      <c r="H41" s="80">
        <f t="shared" si="17"/>
        <v>9.3879205512768547</v>
      </c>
      <c r="I41" s="80">
        <f t="shared" si="17"/>
        <v>1.3554839242912637</v>
      </c>
      <c r="J41" s="80">
        <f t="shared" si="17"/>
        <v>1.7153773180335539</v>
      </c>
      <c r="K41" s="80">
        <f t="shared" si="17"/>
        <v>2.0766365828027444</v>
      </c>
    </row>
    <row r="42" spans="1:11" ht="96.6" x14ac:dyDescent="0.3">
      <c r="A42" s="65" t="s">
        <v>128</v>
      </c>
      <c r="B42" s="63" t="s">
        <v>129</v>
      </c>
      <c r="C42" s="68"/>
      <c r="D42" s="79">
        <v>46008</v>
      </c>
      <c r="E42" s="79">
        <v>224</v>
      </c>
      <c r="F42" s="79">
        <v>1147</v>
      </c>
      <c r="G42" s="79">
        <v>1272</v>
      </c>
      <c r="H42" s="79">
        <v>3493</v>
      </c>
      <c r="I42" s="79">
        <v>8733</v>
      </c>
      <c r="J42" s="79">
        <v>10874</v>
      </c>
      <c r="K42" s="79">
        <v>20265</v>
      </c>
    </row>
    <row r="43" spans="1:11" ht="41.4" x14ac:dyDescent="0.3">
      <c r="A43" s="65"/>
      <c r="B43" s="66" t="s">
        <v>130</v>
      </c>
      <c r="C43" s="67" t="s">
        <v>76</v>
      </c>
      <c r="D43" s="80">
        <f>D42*100/D48</f>
        <v>7.2884075855961754</v>
      </c>
      <c r="E43" s="80">
        <f t="shared" ref="E43:K43" si="18">E42*100/E48</f>
        <v>0.5966650684566619</v>
      </c>
      <c r="F43" s="80">
        <f t="shared" si="18"/>
        <v>9.2299026313671835</v>
      </c>
      <c r="G43" s="80">
        <f t="shared" si="18"/>
        <v>11.791971817928989</v>
      </c>
      <c r="H43" s="80">
        <f t="shared" si="18"/>
        <v>14.158897446291041</v>
      </c>
      <c r="I43" s="80">
        <f t="shared" si="18"/>
        <v>6.5617744516827088</v>
      </c>
      <c r="J43" s="80">
        <f t="shared" si="18"/>
        <v>7.065535210718509</v>
      </c>
      <c r="K43" s="80">
        <f t="shared" si="18"/>
        <v>7.8294028559065341</v>
      </c>
    </row>
    <row r="44" spans="1:11" ht="41.4" x14ac:dyDescent="0.3">
      <c r="A44" s="71" t="s">
        <v>131</v>
      </c>
      <c r="B44" s="63" t="s">
        <v>132</v>
      </c>
      <c r="C44" s="68"/>
      <c r="D44" s="79">
        <v>79042</v>
      </c>
      <c r="E44" s="79">
        <v>22192</v>
      </c>
      <c r="F44" s="79">
        <v>417</v>
      </c>
      <c r="G44" s="79">
        <v>677</v>
      </c>
      <c r="H44" s="79">
        <v>1565</v>
      </c>
      <c r="I44" s="79">
        <v>26780</v>
      </c>
      <c r="J44" s="79">
        <v>9997</v>
      </c>
      <c r="K44" s="79">
        <v>17414</v>
      </c>
    </row>
    <row r="45" spans="1:11" ht="41.4" x14ac:dyDescent="0.3">
      <c r="A45" s="71"/>
      <c r="B45" s="69" t="s">
        <v>133</v>
      </c>
      <c r="C45" s="67" t="s">
        <v>76</v>
      </c>
      <c r="D45" s="80">
        <f>D44*100/D48</f>
        <v>12.52152478657392</v>
      </c>
      <c r="E45" s="80">
        <f t="shared" ref="E45:K45" si="19">E44*100/E48</f>
        <v>59.112460710670717</v>
      </c>
      <c r="F45" s="80">
        <f t="shared" si="19"/>
        <v>3.3555966846382876</v>
      </c>
      <c r="G45" s="80">
        <f t="shared" si="19"/>
        <v>6.2760730508945954</v>
      </c>
      <c r="H45" s="80">
        <f t="shared" si="19"/>
        <v>6.3437373327928661</v>
      </c>
      <c r="I45" s="80">
        <f t="shared" si="19"/>
        <v>20.121873332882508</v>
      </c>
      <c r="J45" s="80">
        <f t="shared" si="19"/>
        <v>6.4956920637808473</v>
      </c>
      <c r="K45" s="80">
        <f t="shared" si="19"/>
        <v>6.7279161772887432</v>
      </c>
    </row>
    <row r="46" spans="1:11" x14ac:dyDescent="0.3">
      <c r="A46" s="65" t="s">
        <v>134</v>
      </c>
      <c r="B46" s="63" t="s">
        <v>135</v>
      </c>
      <c r="C46" s="68"/>
      <c r="D46" s="79">
        <v>759</v>
      </c>
      <c r="E46" s="79">
        <v>41</v>
      </c>
      <c r="F46" s="79">
        <v>11</v>
      </c>
      <c r="G46" s="79">
        <v>2</v>
      </c>
      <c r="H46" s="79">
        <v>7</v>
      </c>
      <c r="I46" s="79">
        <v>32</v>
      </c>
      <c r="J46" s="79">
        <v>81</v>
      </c>
      <c r="K46" s="79">
        <v>585</v>
      </c>
    </row>
    <row r="47" spans="1:11" x14ac:dyDescent="0.3">
      <c r="A47" s="72"/>
      <c r="B47" s="73" t="s">
        <v>136</v>
      </c>
      <c r="C47" s="67" t="s">
        <v>76</v>
      </c>
      <c r="D47" s="80">
        <f>D46*100/D48</f>
        <v>0.12023781423812156</v>
      </c>
      <c r="E47" s="80">
        <f t="shared" ref="E47:K47" si="20">E46*100/E48</f>
        <v>0.10921101699429972</v>
      </c>
      <c r="F47" s="80">
        <f t="shared" si="20"/>
        <v>8.8516938923312138E-2</v>
      </c>
      <c r="G47" s="80">
        <f t="shared" si="20"/>
        <v>1.8540836191712245E-2</v>
      </c>
      <c r="H47" s="80">
        <f t="shared" si="20"/>
        <v>2.837454398054317E-2</v>
      </c>
      <c r="I47" s="80">
        <f t="shared" si="20"/>
        <v>2.4044060741308448E-2</v>
      </c>
      <c r="J47" s="80">
        <f t="shared" si="20"/>
        <v>5.2630894985120399E-2</v>
      </c>
      <c r="K47" s="80">
        <f t="shared" si="20"/>
        <v>0.22601533040736849</v>
      </c>
    </row>
    <row r="48" spans="1:11" x14ac:dyDescent="0.3">
      <c r="A48" s="74" t="s">
        <v>137</v>
      </c>
      <c r="B48" s="74"/>
      <c r="C48" s="75"/>
      <c r="D48" s="83">
        <v>631249</v>
      </c>
      <c r="E48" s="83">
        <v>37542</v>
      </c>
      <c r="F48" s="83">
        <v>12427</v>
      </c>
      <c r="G48" s="83">
        <v>10787</v>
      </c>
      <c r="H48" s="83">
        <v>24670</v>
      </c>
      <c r="I48" s="83">
        <v>133089</v>
      </c>
      <c r="J48" s="83">
        <v>153902</v>
      </c>
      <c r="K48" s="83">
        <v>258832</v>
      </c>
    </row>
    <row r="49" spans="1:11" x14ac:dyDescent="0.3">
      <c r="A49" s="76"/>
      <c r="B49" s="76"/>
      <c r="C49" s="77" t="s">
        <v>76</v>
      </c>
      <c r="D49" s="84">
        <f>D48*100/D48</f>
        <v>100</v>
      </c>
      <c r="E49" s="84">
        <f t="shared" ref="E49:K49" si="21">E48*100/E48</f>
        <v>100</v>
      </c>
      <c r="F49" s="84">
        <f t="shared" si="21"/>
        <v>100</v>
      </c>
      <c r="G49" s="84">
        <f t="shared" si="21"/>
        <v>100</v>
      </c>
      <c r="H49" s="84">
        <f t="shared" si="21"/>
        <v>100</v>
      </c>
      <c r="I49" s="84">
        <f t="shared" si="21"/>
        <v>100</v>
      </c>
      <c r="J49" s="84">
        <f t="shared" si="21"/>
        <v>100</v>
      </c>
      <c r="K49" s="84">
        <f t="shared" si="21"/>
        <v>100</v>
      </c>
    </row>
    <row r="51" spans="1:11" x14ac:dyDescent="0.3">
      <c r="A51" s="78" t="s">
        <v>138</v>
      </c>
    </row>
    <row r="52" spans="1:11" x14ac:dyDescent="0.3">
      <c r="A52" s="78" t="s">
        <v>139</v>
      </c>
    </row>
  </sheetData>
  <mergeCells count="24">
    <mergeCell ref="A38:A39"/>
    <mergeCell ref="A40:A41"/>
    <mergeCell ref="A42:A43"/>
    <mergeCell ref="A44:A45"/>
    <mergeCell ref="A46:A47"/>
    <mergeCell ref="A48:B49"/>
    <mergeCell ref="A26:A27"/>
    <mergeCell ref="A28:A29"/>
    <mergeCell ref="A30:A31"/>
    <mergeCell ref="A32:A33"/>
    <mergeCell ref="A34:A35"/>
    <mergeCell ref="A36:A37"/>
    <mergeCell ref="A14:A15"/>
    <mergeCell ref="A16:A17"/>
    <mergeCell ref="A18:A19"/>
    <mergeCell ref="A20:A21"/>
    <mergeCell ref="A22:A23"/>
    <mergeCell ref="A24:A25"/>
    <mergeCell ref="A1:K2"/>
    <mergeCell ref="E3:K3"/>
    <mergeCell ref="A6:A7"/>
    <mergeCell ref="A8:A9"/>
    <mergeCell ref="A10:A11"/>
    <mergeCell ref="A12:A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tab1</vt:lpstr>
      <vt:lpstr> Stac_BSO_2024- UKUPNO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Trajanoski</dc:creator>
  <cp:lastModifiedBy>TEST</cp:lastModifiedBy>
  <dcterms:created xsi:type="dcterms:W3CDTF">2024-04-25T10:13:26Z</dcterms:created>
  <dcterms:modified xsi:type="dcterms:W3CDTF">2025-06-30T12:14:11Z</dcterms:modified>
</cp:coreProperties>
</file>